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0"/>
  </bookViews>
  <sheets>
    <sheet name="По ГРБС и источникам" sheetId="1" r:id="rId1"/>
    <sheet name="По руководителям" sheetId="2" r:id="rId2"/>
  </sheets>
  <definedNames>
    <definedName name="_xlnm.Print_Titles" localSheetId="0">'По ГРБС и источникам'!$5:$5</definedName>
    <definedName name="_xlnm.Print_Area" localSheetId="0">'По ГРБС и источникам'!$A$1:$I$129</definedName>
    <definedName name="_xlnm.Print_Area" localSheetId="1">'По руководителям'!$B$1:$H$23</definedName>
  </definedNames>
  <calcPr fullCalcOnLoad="1"/>
</workbook>
</file>

<file path=xl/sharedStrings.xml><?xml version="1.0" encoding="utf-8"?>
<sst xmlns="http://schemas.openxmlformats.org/spreadsheetml/2006/main" count="283" uniqueCount="164">
  <si>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</si>
  <si>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</si>
  <si>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</si>
  <si>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</si>
  <si>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</si>
  <si>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</si>
  <si>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</si>
  <si>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</si>
  <si>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</si>
  <si>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</si>
  <si>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</si>
  <si>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</si>
  <si>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</si>
  <si>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</si>
  <si>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</si>
  <si>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</si>
  <si>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</si>
  <si>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</si>
  <si>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</si>
  <si>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</si>
  <si>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</si>
  <si>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</si>
  <si>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</si>
  <si>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</si>
  <si>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</si>
  <si>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</si>
  <si>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</si>
  <si>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</si>
  <si>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</si>
  <si>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</si>
  <si>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</si>
  <si>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</si>
  <si>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</si>
  <si>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</si>
  <si>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</si>
  <si>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</si>
  <si>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</si>
  <si>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</si>
  <si>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</si>
  <si>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</si>
  <si>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</si>
  <si>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</si>
  <si>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</si>
  <si>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</si>
  <si>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</si>
  <si>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</si>
  <si>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</si>
  <si>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</si>
  <si>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</si>
  <si>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</si>
  <si>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</si>
  <si>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</si>
  <si>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</si>
  <si>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</si>
  <si>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</si>
  <si>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</si>
  <si>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</si>
  <si>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</si>
  <si>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</si>
  <si>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</si>
  <si>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</si>
  <si>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</si>
  <si>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</si>
  <si>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</si>
  <si>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</si>
  <si>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</si>
  <si>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</si>
  <si>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</si>
  <si>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</si>
  <si>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</si>
  <si>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</si>
  <si>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</si>
  <si>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</si>
  <si>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</si>
  <si>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</si>
  <si>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</si>
  <si>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</si>
  <si>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</si>
  <si>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</si>
  <si>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</si>
  <si>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</si>
  <si>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</si>
  <si>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</si>
  <si>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</si>
  <si>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</si>
  <si>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</si>
  <si>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</si>
  <si>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</si>
  <si>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</si>
  <si>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судебные иски</t>
  </si>
  <si>
    <t>резервный фонд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</si>
  <si>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</si>
  <si>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</si>
  <si>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</si>
  <si>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</si>
  <si>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</si>
  <si>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</si>
  <si>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</si>
  <si>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</si>
  <si>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</si>
  <si>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</si>
  <si>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</si>
  <si>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</si>
  <si>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</si>
  <si>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</si>
  <si>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</si>
  <si>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</si>
  <si>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</si>
  <si>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</si>
  <si>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</si>
  <si>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</si>
  <si>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</si>
  <si>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расходы, переданные из краевого бюджета на выполнение полномочий городского округа</t>
  </si>
  <si>
    <t>Ассигнования 2010 года*</t>
  </si>
  <si>
    <t xml:space="preserve">   * -  годовые ассигнования и кассовый план ГРБС в части расходов за счет средств местного бюджета, а так же краевого бюджета, передаваемых на выполнение полномочий городского округа и госполномочий, будут уточняться.</t>
  </si>
  <si>
    <t>Нераспределенные МБТ</t>
  </si>
  <si>
    <t>%  выполнения годовых  ассигнований</t>
  </si>
  <si>
    <t>ФЦБ</t>
  </si>
  <si>
    <t>Ассигнования 2010 года</t>
  </si>
  <si>
    <t>% выполн. годовых ассигнований</t>
  </si>
  <si>
    <t>1.00</t>
  </si>
  <si>
    <t>3.00</t>
  </si>
  <si>
    <t>8.00</t>
  </si>
  <si>
    <t>2.00</t>
  </si>
  <si>
    <t>упр.по экологии и природопользов.           (ФЦБ 800)</t>
  </si>
  <si>
    <t>упр.по разв.потреб.рынка                           (ФЦБ 800)</t>
  </si>
  <si>
    <t>5.00</t>
  </si>
  <si>
    <t>7.40</t>
  </si>
  <si>
    <t>6.00</t>
  </si>
  <si>
    <t>4.00</t>
  </si>
  <si>
    <t>7.00</t>
  </si>
  <si>
    <t xml:space="preserve">Прочие расходы </t>
  </si>
  <si>
    <t>мб</t>
  </si>
  <si>
    <t>кр</t>
  </si>
  <si>
    <t>касса</t>
  </si>
  <si>
    <t>кп</t>
  </si>
  <si>
    <r>
      <t xml:space="preserve">ВСЕГО                                                          </t>
    </r>
    <r>
      <rPr>
        <sz val="12"/>
        <rFont val="Times New Roman"/>
        <family val="1"/>
      </rPr>
      <t>(без учета зарезервированных средств)</t>
    </r>
  </si>
  <si>
    <t>ассигнов.</t>
  </si>
  <si>
    <t xml:space="preserve"> Анисимова Е.Л.</t>
  </si>
  <si>
    <t xml:space="preserve"> Кочурова Н.Г.</t>
  </si>
  <si>
    <t xml:space="preserve"> Гончаров И.В.</t>
  </si>
  <si>
    <t xml:space="preserve"> Толмачева Л.А.</t>
  </si>
  <si>
    <t xml:space="preserve"> Южаков С.Н.</t>
  </si>
  <si>
    <t xml:space="preserve"> Ширяева Л.Н.</t>
  </si>
  <si>
    <t xml:space="preserve">Ф.И.О руководителя  </t>
  </si>
  <si>
    <t xml:space="preserve">Рейтинг </t>
  </si>
  <si>
    <t xml:space="preserve"> в том числе:</t>
  </si>
  <si>
    <t xml:space="preserve">Анализ исполнения бюджета города Перми по курируемым </t>
  </si>
  <si>
    <t xml:space="preserve">   ** -  кассовый план по средствам, поступившим из бюджетов других уровней, в отчетном периоде рассчитан условно в размере кассового плана 1 полугодия 2010 года и 2/3 объема кассового плана 3 квартала 2010 года.</t>
  </si>
  <si>
    <r>
      <t xml:space="preserve"> Маховиков А.Ю.                                                                                                     </t>
    </r>
    <r>
      <rPr>
        <sz val="11"/>
        <rFont val="Times New Roman"/>
        <family val="1"/>
      </rPr>
      <t>(информационно-аналитическое управление администрации города)</t>
    </r>
  </si>
  <si>
    <r>
      <t xml:space="preserve"> Чугарина Е.А.                                                                          </t>
    </r>
    <r>
      <rPr>
        <sz val="11"/>
        <rFont val="Times New Roman"/>
        <family val="1"/>
      </rPr>
      <t xml:space="preserve">(планово-экономический департамент) </t>
    </r>
  </si>
  <si>
    <t xml:space="preserve">   </t>
  </si>
  <si>
    <t>Оперативный анализ исполнения бюджета города Перми по расходам на 1 октября 2010 года</t>
  </si>
  <si>
    <t>Кассовый расход на 01.10.2010</t>
  </si>
  <si>
    <t xml:space="preserve">%  выполнения кассового плана 9 месяцев 2010 </t>
  </si>
  <si>
    <t>Кассовый план 9 месяцев 2010</t>
  </si>
  <si>
    <t>Отклонение от установленного уровня выполнения плана (95%)**</t>
  </si>
  <si>
    <t xml:space="preserve">   ** -   расчётный уровень установлен исходя из 95,0 % исполнения кассового плана по расходам за 9 месяцев 2010 года.</t>
  </si>
  <si>
    <t>руководителями администрации города расходам по состоянию на 1 октября 2010 года</t>
  </si>
  <si>
    <t>Кассовый план 9 месяцев 2010 года</t>
  </si>
  <si>
    <t>Кассовые расходы на 01.10.2010</t>
  </si>
  <si>
    <t>% выполн. кас. плана 9 месяцев 2010</t>
  </si>
  <si>
    <t>Приложение 2</t>
  </si>
  <si>
    <t>к пояснительной записке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</si>
</sst>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171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left" vertical="center" wrapText="1"/>
    </xf>
    <xf numFmtId="166" fontId="5" fillId="0" borderId="13" xfId="0" applyNumberFormat="1" applyFont="1" applyFill="1" applyBorder="1" applyAlignment="1">
      <alignment/>
    </xf>
    <xf numFmtId="166" fontId="14" fillId="0" borderId="13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indent="1"/>
    </xf>
    <xf numFmtId="166" fontId="11" fillId="0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4" fillId="0" borderId="0" xfId="0" applyNumberFormat="1" applyFont="1" applyFill="1" applyBorder="1" applyAlignment="1">
      <alignment horizontal="left" vertical="center" wrapText="1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71" fontId="3" fillId="0" borderId="11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1" fontId="12" fillId="0" borderId="13" xfId="0" applyNumberFormat="1" applyFont="1" applyFill="1" applyBorder="1" applyAlignment="1">
      <alignment/>
    </xf>
    <xf numFmtId="171" fontId="12" fillId="0" borderId="1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71" fontId="20" fillId="0" borderId="10" xfId="0" applyNumberFormat="1" applyFont="1" applyBorder="1" applyAlignment="1">
      <alignment/>
    </xf>
    <xf numFmtId="171" fontId="21" fillId="0" borderId="10" xfId="60" applyNumberFormat="1" applyFont="1" applyFill="1" applyBorder="1" applyAlignment="1">
      <alignment/>
    </xf>
    <xf numFmtId="171" fontId="21" fillId="0" borderId="10" xfId="60" applyNumberFormat="1" applyFont="1" applyBorder="1" applyAlignment="1">
      <alignment/>
    </xf>
    <xf numFmtId="171" fontId="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166" fontId="19" fillId="0" borderId="10" xfId="0" applyNumberFormat="1" applyFont="1" applyFill="1" applyBorder="1" applyAlignment="1">
      <alignment/>
    </xf>
    <xf numFmtId="171" fontId="22" fillId="0" borderId="10" xfId="0" applyNumberFormat="1" applyFont="1" applyFill="1" applyBorder="1" applyAlignment="1">
      <alignment/>
    </xf>
    <xf numFmtId="171" fontId="22" fillId="0" borderId="10" xfId="6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14" fillId="0" borderId="10" xfId="0" applyNumberFormat="1" applyFont="1" applyFill="1" applyBorder="1" applyAlignment="1">
      <alignment/>
    </xf>
    <xf numFmtId="171" fontId="14" fillId="0" borderId="13" xfId="0" applyNumberFormat="1" applyFont="1" applyFill="1" applyBorder="1" applyAlignment="1">
      <alignment/>
    </xf>
    <xf numFmtId="171" fontId="1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171" fontId="24" fillId="0" borderId="13" xfId="0" applyNumberFormat="1" applyFont="1" applyFill="1" applyBorder="1" applyAlignment="1">
      <alignment/>
    </xf>
    <xf numFmtId="171" fontId="24" fillId="0" borderId="10" xfId="0" applyNumberFormat="1" applyFont="1" applyFill="1" applyBorder="1" applyAlignment="1">
      <alignment/>
    </xf>
    <xf numFmtId="171" fontId="4" fillId="33" borderId="10" xfId="0" applyNumberFormat="1" applyFont="1" applyFill="1" applyBorder="1" applyAlignment="1">
      <alignment vertical="center" wrapText="1"/>
    </xf>
    <xf numFmtId="171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171" fontId="12" fillId="33" borderId="14" xfId="0" applyNumberFormat="1" applyFont="1" applyFill="1" applyBorder="1" applyAlignment="1">
      <alignment horizontal="left" vertical="center" wrapText="1"/>
    </xf>
    <xf numFmtId="171" fontId="0" fillId="33" borderId="14" xfId="0" applyNumberFormat="1" applyFont="1" applyFill="1" applyBorder="1" applyAlignment="1">
      <alignment horizontal="left" vertical="center" wrapText="1"/>
    </xf>
    <xf numFmtId="171" fontId="0" fillId="33" borderId="15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71" fontId="4" fillId="33" borderId="10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1" fontId="0" fillId="33" borderId="14" xfId="0" applyNumberFormat="1" applyFont="1" applyFill="1" applyBorder="1" applyAlignment="1">
      <alignment horizontal="left"/>
    </xf>
    <xf numFmtId="171" fontId="7" fillId="33" borderId="10" xfId="0" applyNumberFormat="1" applyFont="1" applyFill="1" applyBorder="1" applyAlignment="1">
      <alignment horizontal="right" vertical="center" wrapText="1"/>
    </xf>
    <xf numFmtId="171" fontId="7" fillId="33" borderId="10" xfId="0" applyNumberFormat="1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left"/>
    </xf>
    <xf numFmtId="171" fontId="7" fillId="33" borderId="10" xfId="0" applyNumberFormat="1" applyFont="1" applyFill="1" applyBorder="1" applyAlignment="1">
      <alignment vertical="center"/>
    </xf>
    <xf numFmtId="166" fontId="7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33" borderId="10" xfId="0" applyNumberFormat="1" applyFont="1" applyFill="1" applyBorder="1" applyAlignment="1">
      <alignment horizontal="right" vertical="center" wrapText="1" indent="1"/>
    </xf>
    <xf numFmtId="171" fontId="3" fillId="33" borderId="10" xfId="0" applyNumberFormat="1" applyFont="1" applyFill="1" applyBorder="1" applyAlignment="1">
      <alignment vertical="center" wrapText="1"/>
    </xf>
    <xf numFmtId="166" fontId="3" fillId="33" borderId="10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/>
    </xf>
    <xf numFmtId="171" fontId="7" fillId="33" borderId="10" xfId="0" applyNumberFormat="1" applyFont="1" applyFill="1" applyBorder="1" applyAlignment="1">
      <alignment horizontal="right" vertical="center"/>
    </xf>
    <xf numFmtId="171" fontId="11" fillId="0" borderId="13" xfId="0" applyNumberFormat="1" applyFont="1" applyFill="1" applyBorder="1" applyAlignment="1">
      <alignment/>
    </xf>
    <xf numFmtId="171" fontId="12" fillId="0" borderId="10" xfId="60" applyNumberFormat="1" applyFont="1" applyFill="1" applyBorder="1" applyAlignment="1">
      <alignment/>
    </xf>
    <xf numFmtId="171" fontId="12" fillId="34" borderId="10" xfId="60" applyNumberFormat="1" applyFont="1" applyFill="1" applyBorder="1" applyAlignment="1">
      <alignment/>
    </xf>
    <xf numFmtId="171" fontId="12" fillId="35" borderId="10" xfId="60" applyNumberFormat="1" applyFont="1" applyFill="1" applyBorder="1" applyAlignment="1">
      <alignment/>
    </xf>
    <xf numFmtId="171" fontId="12" fillId="35" borderId="10" xfId="60" applyNumberFormat="1" applyFont="1" applyFill="1" applyBorder="1" applyAlignment="1">
      <alignment/>
    </xf>
    <xf numFmtId="171" fontId="12" fillId="0" borderId="10" xfId="60" applyNumberFormat="1" applyFont="1" applyFill="1" applyBorder="1" applyAlignment="1">
      <alignment/>
    </xf>
    <xf numFmtId="171" fontId="25" fillId="33" borderId="10" xfId="6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wrapText="1"/>
    </xf>
    <xf numFmtId="171" fontId="5" fillId="7" borderId="10" xfId="0" applyNumberFormat="1" applyFont="1" applyFill="1" applyBorder="1" applyAlignment="1">
      <alignment/>
    </xf>
    <xf numFmtId="166" fontId="5" fillId="7" borderId="10" xfId="0" applyNumberFormat="1" applyFont="1" applyFill="1" applyBorder="1" applyAlignment="1">
      <alignment/>
    </xf>
    <xf numFmtId="171" fontId="7" fillId="36" borderId="10" xfId="0" applyNumberFormat="1" applyFont="1" applyFill="1" applyBorder="1" applyAlignment="1">
      <alignment horizontal="right" vertical="center" wrapText="1"/>
    </xf>
    <xf numFmtId="171" fontId="7" fillId="36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49" fontId="23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zoomScale="89" zoomScaleNormal="89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" sqref="B5"/>
    </sheetView>
  </sheetViews>
  <sheetFormatPr defaultColWidth="9.140625" defaultRowHeight="12.75"/>
  <cols>
    <col min="1" max="1" width="5.8515625" style="17" customWidth="1"/>
    <col min="2" max="2" width="30.7109375" style="0" customWidth="1"/>
    <col min="3" max="3" width="47.57421875" style="0" customWidth="1"/>
    <col min="4" max="4" width="13.28125" style="12" customWidth="1"/>
    <col min="5" max="5" width="12.8515625" style="12" customWidth="1"/>
    <col min="6" max="6" width="13.421875" style="74" customWidth="1"/>
    <col min="7" max="7" width="12.28125" style="70" customWidth="1"/>
    <col min="8" max="8" width="10.8515625" style="70" customWidth="1"/>
    <col min="9" max="9" width="14.57421875" style="70" customWidth="1"/>
  </cols>
  <sheetData>
    <row r="1" spans="4:9" ht="15">
      <c r="D1" s="67"/>
      <c r="E1" s="67"/>
      <c r="F1" s="71"/>
      <c r="G1" s="51"/>
      <c r="H1" s="51"/>
      <c r="I1" s="95" t="s">
        <v>162</v>
      </c>
    </row>
    <row r="2" spans="4:9" ht="15">
      <c r="D2" s="67"/>
      <c r="E2" s="67"/>
      <c r="F2" s="71"/>
      <c r="G2" s="51"/>
      <c r="H2" s="51"/>
      <c r="I2" s="95" t="s">
        <v>163</v>
      </c>
    </row>
    <row r="3" spans="1:9" s="6" customFormat="1" ht="21.75" customHeight="1">
      <c r="A3" s="177" t="s">
        <v>152</v>
      </c>
      <c r="B3" s="177"/>
      <c r="C3" s="177"/>
      <c r="D3" s="177"/>
      <c r="E3" s="177"/>
      <c r="F3" s="177"/>
      <c r="G3" s="177"/>
      <c r="H3" s="177"/>
      <c r="I3" s="177"/>
    </row>
    <row r="4" spans="1:9" s="6" customFormat="1" ht="18.75" customHeight="1">
      <c r="A4" s="18"/>
      <c r="B4" s="7"/>
      <c r="C4" s="7"/>
      <c r="D4" s="68"/>
      <c r="E4" s="68"/>
      <c r="F4" s="72"/>
      <c r="G4" s="8"/>
      <c r="H4" s="8"/>
      <c r="I4" s="9" t="s">
        <v>83</v>
      </c>
    </row>
    <row r="5" spans="1:9" s="12" customFormat="1" ht="74.25" customHeight="1">
      <c r="A5" s="1" t="s">
        <v>1</v>
      </c>
      <c r="B5" s="1" t="s">
        <v>87</v>
      </c>
      <c r="C5" s="1" t="s">
        <v>100</v>
      </c>
      <c r="D5" s="15" t="s">
        <v>113</v>
      </c>
      <c r="E5" s="15" t="s">
        <v>155</v>
      </c>
      <c r="F5" s="10" t="s">
        <v>153</v>
      </c>
      <c r="G5" s="10" t="s">
        <v>154</v>
      </c>
      <c r="H5" s="10" t="s">
        <v>116</v>
      </c>
      <c r="I5" s="22" t="s">
        <v>156</v>
      </c>
    </row>
    <row r="6" spans="1:9" s="6" customFormat="1" ht="39" customHeight="1">
      <c r="A6" s="1" t="s">
        <v>84</v>
      </c>
      <c r="B6" s="2" t="s">
        <v>2</v>
      </c>
      <c r="C6" s="2" t="s">
        <v>56</v>
      </c>
      <c r="D6" s="97">
        <f>D7+D9+D8</f>
        <v>457916.80000000005</v>
      </c>
      <c r="E6" s="97">
        <f>E7+E9+E8</f>
        <v>363620.1</v>
      </c>
      <c r="F6" s="97">
        <f>F7+F9+F8</f>
        <v>242050.69999999998</v>
      </c>
      <c r="G6" s="16">
        <f aca="true" t="shared" si="0" ref="G6:G38">F6/E6*100</f>
        <v>66.56691970548383</v>
      </c>
      <c r="H6" s="16">
        <f aca="true" t="shared" si="1" ref="H6:H38">F6/D6*100</f>
        <v>52.85910016841486</v>
      </c>
      <c r="I6" s="4" t="s">
        <v>97</v>
      </c>
    </row>
    <row r="7" spans="1:9" s="6" customFormat="1" ht="18" customHeight="1">
      <c r="A7" s="152"/>
      <c r="B7" s="152"/>
      <c r="C7" s="3" t="s">
        <v>54</v>
      </c>
      <c r="D7" s="96">
        <v>358012.8</v>
      </c>
      <c r="E7" s="96">
        <v>263716.1</v>
      </c>
      <c r="F7" s="98">
        <v>189496.8</v>
      </c>
      <c r="G7" s="14">
        <f t="shared" si="0"/>
        <v>71.85636371840779</v>
      </c>
      <c r="H7" s="14">
        <f t="shared" si="1"/>
        <v>52.930174563591024</v>
      </c>
      <c r="I7" s="11">
        <f>G7-95</f>
        <v>-23.143636281592208</v>
      </c>
    </row>
    <row r="8" spans="1:9" s="6" customFormat="1" ht="18" customHeight="1">
      <c r="A8" s="152"/>
      <c r="B8" s="152"/>
      <c r="C8" s="3" t="s">
        <v>55</v>
      </c>
      <c r="D8" s="96">
        <v>77.9</v>
      </c>
      <c r="E8" s="96">
        <v>77.9</v>
      </c>
      <c r="F8" s="98">
        <v>47.6</v>
      </c>
      <c r="G8" s="14">
        <f>F8/E8*100</f>
        <v>61.103979460847235</v>
      </c>
      <c r="H8" s="14">
        <f>F8/D8*100</f>
        <v>61.103979460847235</v>
      </c>
      <c r="I8" s="11">
        <f>G8-95</f>
        <v>-33.896020539152765</v>
      </c>
    </row>
    <row r="9" spans="1:9" s="6" customFormat="1" ht="25.5" customHeight="1">
      <c r="A9" s="152"/>
      <c r="B9" s="152"/>
      <c r="C9" s="3" t="s">
        <v>112</v>
      </c>
      <c r="D9" s="96">
        <v>99826.1</v>
      </c>
      <c r="E9" s="96">
        <v>99826.1</v>
      </c>
      <c r="F9" s="96">
        <v>52506.3</v>
      </c>
      <c r="G9" s="14">
        <f t="shared" si="0"/>
        <v>52.5977675177133</v>
      </c>
      <c r="H9" s="14">
        <f t="shared" si="1"/>
        <v>52.5977675177133</v>
      </c>
      <c r="I9" s="11">
        <f>G9-95</f>
        <v>-42.4022324822867</v>
      </c>
    </row>
    <row r="10" spans="1:9" s="6" customFormat="1" ht="28.5" customHeight="1">
      <c r="A10" s="1" t="s">
        <v>85</v>
      </c>
      <c r="B10" s="2" t="s">
        <v>0</v>
      </c>
      <c r="C10" s="2" t="s">
        <v>86</v>
      </c>
      <c r="D10" s="97">
        <f>D12</f>
        <v>142219.3</v>
      </c>
      <c r="E10" s="97">
        <f>E12</f>
        <v>104081.7</v>
      </c>
      <c r="F10" s="97">
        <f>F12</f>
        <v>46939.5</v>
      </c>
      <c r="G10" s="16">
        <f t="shared" si="0"/>
        <v>45.098706112601924</v>
      </c>
      <c r="H10" s="16">
        <f t="shared" si="1"/>
        <v>33.005014087398834</v>
      </c>
      <c r="I10" s="4" t="s">
        <v>97</v>
      </c>
    </row>
    <row r="11" spans="1:9" s="6" customFormat="1" ht="25.5">
      <c r="A11" s="152"/>
      <c r="B11" s="152"/>
      <c r="C11" s="3" t="s">
        <v>94</v>
      </c>
      <c r="D11" s="98">
        <v>64925</v>
      </c>
      <c r="E11" s="98">
        <v>47924.7</v>
      </c>
      <c r="F11" s="98">
        <v>46939.5</v>
      </c>
      <c r="G11" s="14">
        <f t="shared" si="0"/>
        <v>97.94427508153416</v>
      </c>
      <c r="H11" s="14">
        <f t="shared" si="1"/>
        <v>72.29803619561032</v>
      </c>
      <c r="I11" s="11">
        <f>G11-95</f>
        <v>2.9442750815341583</v>
      </c>
    </row>
    <row r="12" spans="1:9" s="6" customFormat="1" ht="25.5">
      <c r="A12" s="152"/>
      <c r="B12" s="152"/>
      <c r="C12" s="13" t="s">
        <v>93</v>
      </c>
      <c r="D12" s="99">
        <v>142219.3</v>
      </c>
      <c r="E12" s="99">
        <v>104081.7</v>
      </c>
      <c r="F12" s="99">
        <v>46939.5</v>
      </c>
      <c r="G12" s="20">
        <f t="shared" si="0"/>
        <v>45.098706112601924</v>
      </c>
      <c r="H12" s="20">
        <f t="shared" si="1"/>
        <v>33.005014087398834</v>
      </c>
      <c r="I12" s="21">
        <f>G12-95</f>
        <v>-49.901293887398076</v>
      </c>
    </row>
    <row r="13" spans="1:9" s="6" customFormat="1" ht="16.5" customHeight="1" hidden="1">
      <c r="A13" s="152"/>
      <c r="B13" s="152"/>
      <c r="C13" s="130" t="s">
        <v>89</v>
      </c>
      <c r="D13" s="131">
        <v>18192.9</v>
      </c>
      <c r="E13" s="131">
        <v>13644.7</v>
      </c>
      <c r="F13" s="131">
        <v>0</v>
      </c>
      <c r="G13" s="132">
        <f t="shared" si="0"/>
        <v>0</v>
      </c>
      <c r="H13" s="132">
        <f t="shared" si="1"/>
        <v>0</v>
      </c>
      <c r="I13" s="133">
        <f>G13-95</f>
        <v>-95</v>
      </c>
    </row>
    <row r="14" spans="1:9" s="6" customFormat="1" ht="16.5" customHeight="1" hidden="1">
      <c r="A14" s="152"/>
      <c r="B14" s="152"/>
      <c r="C14" s="130" t="s">
        <v>90</v>
      </c>
      <c r="D14" s="131">
        <v>59101.4</v>
      </c>
      <c r="E14" s="131">
        <v>42512.3</v>
      </c>
      <c r="F14" s="131">
        <v>0</v>
      </c>
      <c r="G14" s="132">
        <f t="shared" si="0"/>
        <v>0</v>
      </c>
      <c r="H14" s="132">
        <f t="shared" si="1"/>
        <v>0</v>
      </c>
      <c r="I14" s="133">
        <f>G14-95</f>
        <v>-95</v>
      </c>
    </row>
    <row r="15" spans="1:9" s="6" customFormat="1" ht="39.75" customHeight="1">
      <c r="A15" s="1" t="s">
        <v>3</v>
      </c>
      <c r="B15" s="2" t="s">
        <v>4</v>
      </c>
      <c r="C15" s="2" t="s">
        <v>57</v>
      </c>
      <c r="D15" s="97">
        <f>D16+D17</f>
        <v>155971.90000000002</v>
      </c>
      <c r="E15" s="97">
        <f>E16+E17</f>
        <v>73992.8</v>
      </c>
      <c r="F15" s="97">
        <f>F16+F17</f>
        <v>64136.7</v>
      </c>
      <c r="G15" s="16">
        <f t="shared" si="0"/>
        <v>86.67964991188332</v>
      </c>
      <c r="H15" s="16">
        <f t="shared" si="1"/>
        <v>41.12067622437118</v>
      </c>
      <c r="I15" s="4" t="s">
        <v>97</v>
      </c>
    </row>
    <row r="16" spans="1:9" s="6" customFormat="1" ht="18" customHeight="1">
      <c r="A16" s="153"/>
      <c r="B16" s="154"/>
      <c r="C16" s="3" t="s">
        <v>54</v>
      </c>
      <c r="D16" s="98">
        <v>155955.2</v>
      </c>
      <c r="E16" s="98">
        <v>73976.1</v>
      </c>
      <c r="F16" s="98">
        <v>64131.1</v>
      </c>
      <c r="G16" s="14">
        <f t="shared" si="0"/>
        <v>86.69164770784077</v>
      </c>
      <c r="H16" s="14">
        <f t="shared" si="1"/>
        <v>41.12148873522653</v>
      </c>
      <c r="I16" s="11">
        <f>G16-95</f>
        <v>-8.308352292159228</v>
      </c>
    </row>
    <row r="17" spans="1:9" s="6" customFormat="1" ht="18" customHeight="1">
      <c r="A17" s="155"/>
      <c r="B17" s="156"/>
      <c r="C17" s="3" t="s">
        <v>55</v>
      </c>
      <c r="D17" s="98">
        <v>16.7</v>
      </c>
      <c r="E17" s="98">
        <v>16.7</v>
      </c>
      <c r="F17" s="98">
        <v>5.6</v>
      </c>
      <c r="G17" s="14">
        <f>F17/E17*100</f>
        <v>33.532934131736525</v>
      </c>
      <c r="H17" s="14">
        <f>F17/D17*100</f>
        <v>33.532934131736525</v>
      </c>
      <c r="I17" s="11">
        <f>G17-95</f>
        <v>-61.467065868263475</v>
      </c>
    </row>
    <row r="18" spans="1:9" s="6" customFormat="1" ht="38.25" customHeight="1">
      <c r="A18" s="1" t="s">
        <v>107</v>
      </c>
      <c r="B18" s="2" t="s">
        <v>108</v>
      </c>
      <c r="C18" s="2" t="s">
        <v>110</v>
      </c>
      <c r="D18" s="97">
        <f>D19+D20</f>
        <v>164758.6</v>
      </c>
      <c r="E18" s="97">
        <f>E19+E20</f>
        <v>69429.20000000001</v>
      </c>
      <c r="F18" s="97">
        <f>F19+F20</f>
        <v>23756.2</v>
      </c>
      <c r="G18" s="16">
        <f t="shared" si="0"/>
        <v>34.216439192731585</v>
      </c>
      <c r="H18" s="16">
        <f t="shared" si="1"/>
        <v>14.418792099471592</v>
      </c>
      <c r="I18" s="4" t="s">
        <v>97</v>
      </c>
    </row>
    <row r="19" spans="1:9" s="6" customFormat="1" ht="18" customHeight="1">
      <c r="A19" s="153"/>
      <c r="B19" s="154"/>
      <c r="C19" s="3" t="s">
        <v>54</v>
      </c>
      <c r="D19" s="98">
        <v>164753</v>
      </c>
      <c r="E19" s="98">
        <v>69423.6</v>
      </c>
      <c r="F19" s="98">
        <v>23756.2</v>
      </c>
      <c r="G19" s="14">
        <f t="shared" si="0"/>
        <v>34.21919923484233</v>
      </c>
      <c r="H19" s="14">
        <f t="shared" si="1"/>
        <v>14.41928219819973</v>
      </c>
      <c r="I19" s="11">
        <f>G19-95</f>
        <v>-60.78080076515767</v>
      </c>
    </row>
    <row r="20" spans="1:9" s="6" customFormat="1" ht="18" customHeight="1">
      <c r="A20" s="155"/>
      <c r="B20" s="156"/>
      <c r="C20" s="3" t="s">
        <v>55</v>
      </c>
      <c r="D20" s="98">
        <v>5.6</v>
      </c>
      <c r="E20" s="98">
        <v>5.6</v>
      </c>
      <c r="F20" s="98">
        <v>0</v>
      </c>
      <c r="G20" s="14">
        <f>F20/E20*100</f>
        <v>0</v>
      </c>
      <c r="H20" s="14">
        <f>F20/D20*100</f>
        <v>0</v>
      </c>
      <c r="I20" s="11">
        <f>G20-95</f>
        <v>-95</v>
      </c>
    </row>
    <row r="21" spans="1:9" s="6" customFormat="1" ht="39.75" customHeight="1">
      <c r="A21" s="1" t="s">
        <v>5</v>
      </c>
      <c r="B21" s="2" t="s">
        <v>6</v>
      </c>
      <c r="C21" s="2" t="s">
        <v>58</v>
      </c>
      <c r="D21" s="97">
        <f>D22+D23</f>
        <v>69707.3</v>
      </c>
      <c r="E21" s="97">
        <f>E22+E23</f>
        <v>46492.799999999996</v>
      </c>
      <c r="F21" s="97">
        <f>F22+F23</f>
        <v>44468.8</v>
      </c>
      <c r="G21" s="105">
        <f t="shared" si="0"/>
        <v>95.64663775896484</v>
      </c>
      <c r="H21" s="16">
        <f t="shared" si="1"/>
        <v>63.793605547769026</v>
      </c>
      <c r="I21" s="4" t="s">
        <v>97</v>
      </c>
    </row>
    <row r="22" spans="1:9" s="6" customFormat="1" ht="18" customHeight="1">
      <c r="A22" s="153"/>
      <c r="B22" s="154"/>
      <c r="C22" s="3" t="s">
        <v>54</v>
      </c>
      <c r="D22" s="98">
        <v>69685.1</v>
      </c>
      <c r="E22" s="98">
        <v>46470.6</v>
      </c>
      <c r="F22" s="98">
        <v>44468.8</v>
      </c>
      <c r="G22" s="14">
        <f t="shared" si="0"/>
        <v>95.69233020447338</v>
      </c>
      <c r="H22" s="14">
        <f t="shared" si="1"/>
        <v>63.81392865906772</v>
      </c>
      <c r="I22" s="11">
        <f>G22-95</f>
        <v>0.6923302044733788</v>
      </c>
    </row>
    <row r="23" spans="1:9" s="6" customFormat="1" ht="18" customHeight="1">
      <c r="A23" s="155"/>
      <c r="B23" s="156"/>
      <c r="C23" s="3" t="s">
        <v>55</v>
      </c>
      <c r="D23" s="98">
        <v>22.2</v>
      </c>
      <c r="E23" s="98">
        <v>22.2</v>
      </c>
      <c r="F23" s="98">
        <v>0</v>
      </c>
      <c r="G23" s="14">
        <f>F23/E23*100</f>
        <v>0</v>
      </c>
      <c r="H23" s="14">
        <f>F23/D23*100</f>
        <v>0</v>
      </c>
      <c r="I23" s="11">
        <f>G23-95</f>
        <v>-95</v>
      </c>
    </row>
    <row r="24" spans="1:9" s="6" customFormat="1" ht="28.5" customHeight="1">
      <c r="A24" s="1" t="s">
        <v>7</v>
      </c>
      <c r="B24" s="2" t="s">
        <v>8</v>
      </c>
      <c r="C24" s="2" t="s">
        <v>59</v>
      </c>
      <c r="D24" s="97">
        <f>D25+D26+D27</f>
        <v>2858857.5</v>
      </c>
      <c r="E24" s="97">
        <f>E25+E26+E27</f>
        <v>1731392.4000000001</v>
      </c>
      <c r="F24" s="97">
        <f>F25+F26+F27</f>
        <v>1536513.1</v>
      </c>
      <c r="G24" s="16">
        <f t="shared" si="0"/>
        <v>88.74435974190483</v>
      </c>
      <c r="H24" s="16">
        <f t="shared" si="1"/>
        <v>53.745704359171455</v>
      </c>
      <c r="I24" s="4" t="s">
        <v>97</v>
      </c>
    </row>
    <row r="25" spans="1:9" s="6" customFormat="1" ht="18" customHeight="1">
      <c r="A25" s="152"/>
      <c r="B25" s="152"/>
      <c r="C25" s="3" t="s">
        <v>54</v>
      </c>
      <c r="D25" s="98">
        <v>2242571.2</v>
      </c>
      <c r="E25" s="98">
        <v>1545795.5</v>
      </c>
      <c r="F25" s="98">
        <v>1415368.3</v>
      </c>
      <c r="G25" s="14">
        <f t="shared" si="0"/>
        <v>91.56245441263091</v>
      </c>
      <c r="H25" s="14">
        <f t="shared" si="1"/>
        <v>63.11363937965492</v>
      </c>
      <c r="I25" s="11">
        <f>G25-95</f>
        <v>-3.4375455873690868</v>
      </c>
    </row>
    <row r="26" spans="1:9" s="6" customFormat="1" ht="18" customHeight="1">
      <c r="A26" s="152"/>
      <c r="B26" s="152"/>
      <c r="C26" s="3" t="s">
        <v>55</v>
      </c>
      <c r="D26" s="98">
        <v>100836.8</v>
      </c>
      <c r="E26" s="98">
        <v>76783.6</v>
      </c>
      <c r="F26" s="100">
        <v>67562.8</v>
      </c>
      <c r="G26" s="14">
        <f t="shared" si="0"/>
        <v>87.99118561776213</v>
      </c>
      <c r="H26" s="14">
        <f t="shared" si="1"/>
        <v>67.00212620789236</v>
      </c>
      <c r="I26" s="11">
        <f>G26-95</f>
        <v>-7.008814382237873</v>
      </c>
    </row>
    <row r="27" spans="1:9" s="6" customFormat="1" ht="28.5" customHeight="1">
      <c r="A27" s="152"/>
      <c r="B27" s="152"/>
      <c r="C27" s="3" t="s">
        <v>112</v>
      </c>
      <c r="D27" s="98">
        <v>515449.5</v>
      </c>
      <c r="E27" s="98">
        <v>108813.3</v>
      </c>
      <c r="F27" s="100">
        <v>53582</v>
      </c>
      <c r="G27" s="14">
        <f>F27/E27*100</f>
        <v>49.24214227488735</v>
      </c>
      <c r="H27" s="14">
        <f>F27/D27*100</f>
        <v>10.39519875370914</v>
      </c>
      <c r="I27" s="11">
        <f>G27-95</f>
        <v>-45.75785772511265</v>
      </c>
    </row>
    <row r="28" spans="1:9" s="6" customFormat="1" ht="28.5" customHeight="1">
      <c r="A28" s="1" t="s">
        <v>9</v>
      </c>
      <c r="B28" s="2" t="s">
        <v>10</v>
      </c>
      <c r="C28" s="2" t="s">
        <v>60</v>
      </c>
      <c r="D28" s="97">
        <f>D29+D31+D30</f>
        <v>762811.0000000001</v>
      </c>
      <c r="E28" s="97">
        <f>E29+E31+E30</f>
        <v>556894.6000000001</v>
      </c>
      <c r="F28" s="97">
        <f>F29+F31+F30</f>
        <v>503647.1</v>
      </c>
      <c r="G28" s="16">
        <f t="shared" si="0"/>
        <v>90.43849590209707</v>
      </c>
      <c r="H28" s="16">
        <f t="shared" si="1"/>
        <v>66.02514908673314</v>
      </c>
      <c r="I28" s="4" t="s">
        <v>97</v>
      </c>
    </row>
    <row r="29" spans="1:9" s="6" customFormat="1" ht="18" customHeight="1">
      <c r="A29" s="152"/>
      <c r="B29" s="152"/>
      <c r="C29" s="3" t="s">
        <v>54</v>
      </c>
      <c r="D29" s="98">
        <v>713953.3</v>
      </c>
      <c r="E29" s="98">
        <v>553383.5</v>
      </c>
      <c r="F29" s="98">
        <v>500344.8</v>
      </c>
      <c r="G29" s="14">
        <f t="shared" si="0"/>
        <v>90.41556172166318</v>
      </c>
      <c r="H29" s="14">
        <f t="shared" si="1"/>
        <v>70.0808862428397</v>
      </c>
      <c r="I29" s="11">
        <f>G29-95</f>
        <v>-4.584438278336819</v>
      </c>
    </row>
    <row r="30" spans="1:9" s="6" customFormat="1" ht="18" customHeight="1">
      <c r="A30" s="152"/>
      <c r="B30" s="152"/>
      <c r="C30" s="3" t="s">
        <v>55</v>
      </c>
      <c r="D30" s="98">
        <v>283.8</v>
      </c>
      <c r="E30" s="98">
        <v>283.8</v>
      </c>
      <c r="F30" s="98">
        <v>126.2</v>
      </c>
      <c r="G30" s="14">
        <f t="shared" si="0"/>
        <v>44.46793516560958</v>
      </c>
      <c r="H30" s="14">
        <f t="shared" si="1"/>
        <v>44.46793516560958</v>
      </c>
      <c r="I30" s="11">
        <f>G30-95</f>
        <v>-50.53206483439042</v>
      </c>
    </row>
    <row r="31" spans="1:9" s="6" customFormat="1" ht="25.5">
      <c r="A31" s="152"/>
      <c r="B31" s="152"/>
      <c r="C31" s="3" t="s">
        <v>112</v>
      </c>
      <c r="D31" s="98">
        <v>48573.9</v>
      </c>
      <c r="E31" s="98">
        <v>3227.3</v>
      </c>
      <c r="F31" s="100">
        <v>3176.1</v>
      </c>
      <c r="G31" s="14">
        <f t="shared" si="0"/>
        <v>98.41353453351097</v>
      </c>
      <c r="H31" s="14">
        <f>F31/D31*100</f>
        <v>6.538696707491059</v>
      </c>
      <c r="I31" s="11">
        <f>G31-95</f>
        <v>3.413534533510969</v>
      </c>
    </row>
    <row r="32" spans="1:9" s="6" customFormat="1" ht="38.25" customHeight="1">
      <c r="A32" s="1" t="s">
        <v>96</v>
      </c>
      <c r="B32" s="2" t="s">
        <v>109</v>
      </c>
      <c r="C32" s="2" t="s">
        <v>95</v>
      </c>
      <c r="D32" s="97">
        <f>D33+D34</f>
        <v>36919.7</v>
      </c>
      <c r="E32" s="97">
        <f>E33+E34</f>
        <v>32892.5</v>
      </c>
      <c r="F32" s="97">
        <f>F33+F34</f>
        <v>32577.5</v>
      </c>
      <c r="G32" s="16">
        <f t="shared" si="0"/>
        <v>99.04233487877175</v>
      </c>
      <c r="H32" s="16">
        <f t="shared" si="1"/>
        <v>88.23879934018967</v>
      </c>
      <c r="I32" s="4" t="s">
        <v>97</v>
      </c>
    </row>
    <row r="33" spans="1:9" s="6" customFormat="1" ht="18" customHeight="1">
      <c r="A33" s="153"/>
      <c r="B33" s="154"/>
      <c r="C33" s="3" t="s">
        <v>54</v>
      </c>
      <c r="D33" s="98">
        <v>36903</v>
      </c>
      <c r="E33" s="98">
        <v>32875.8</v>
      </c>
      <c r="F33" s="98">
        <v>32566.4</v>
      </c>
      <c r="G33" s="14">
        <f t="shared" si="0"/>
        <v>99.05888221731486</v>
      </c>
      <c r="H33" s="14">
        <f t="shared" si="1"/>
        <v>88.2486518711216</v>
      </c>
      <c r="I33" s="11">
        <f>G33-95</f>
        <v>4.05888221731486</v>
      </c>
    </row>
    <row r="34" spans="1:9" s="6" customFormat="1" ht="18" customHeight="1">
      <c r="A34" s="155"/>
      <c r="B34" s="156"/>
      <c r="C34" s="3" t="s">
        <v>55</v>
      </c>
      <c r="D34" s="98">
        <v>16.7</v>
      </c>
      <c r="E34" s="98">
        <v>16.7</v>
      </c>
      <c r="F34" s="98">
        <v>11.1</v>
      </c>
      <c r="G34" s="14">
        <f>F34/E34*100</f>
        <v>66.46706586826348</v>
      </c>
      <c r="H34" s="14">
        <f>F34/D34*100</f>
        <v>66.46706586826348</v>
      </c>
      <c r="I34" s="11">
        <f>G34-95</f>
        <v>-28.532934131736525</v>
      </c>
    </row>
    <row r="35" spans="1:9" s="6" customFormat="1" ht="28.5" customHeight="1">
      <c r="A35" s="1" t="s">
        <v>11</v>
      </c>
      <c r="B35" s="2" t="s">
        <v>12</v>
      </c>
      <c r="C35" s="2" t="s">
        <v>61</v>
      </c>
      <c r="D35" s="97">
        <f>D36+D37+D38</f>
        <v>6701577.7</v>
      </c>
      <c r="E35" s="97">
        <f>E36+E37+E38</f>
        <v>4858189.6</v>
      </c>
      <c r="F35" s="97">
        <f>F36+F37+F38</f>
        <v>4602421.5</v>
      </c>
      <c r="G35" s="16">
        <f t="shared" si="0"/>
        <v>94.73532074581857</v>
      </c>
      <c r="H35" s="16">
        <f t="shared" si="1"/>
        <v>68.67668638684887</v>
      </c>
      <c r="I35" s="4" t="s">
        <v>97</v>
      </c>
    </row>
    <row r="36" spans="1:9" s="6" customFormat="1" ht="18" customHeight="1">
      <c r="A36" s="152"/>
      <c r="B36" s="152"/>
      <c r="C36" s="3" t="s">
        <v>54</v>
      </c>
      <c r="D36" s="98">
        <v>4310790</v>
      </c>
      <c r="E36" s="98">
        <v>3296343.4</v>
      </c>
      <c r="F36" s="98">
        <v>3135164.6</v>
      </c>
      <c r="G36" s="14">
        <f t="shared" si="0"/>
        <v>95.11037593959416</v>
      </c>
      <c r="H36" s="14">
        <f t="shared" si="1"/>
        <v>72.72830734041789</v>
      </c>
      <c r="I36" s="11">
        <f>G36-95</f>
        <v>0.1103759395941637</v>
      </c>
    </row>
    <row r="37" spans="1:9" s="6" customFormat="1" ht="18" customHeight="1">
      <c r="A37" s="152"/>
      <c r="B37" s="152"/>
      <c r="C37" s="3" t="s">
        <v>55</v>
      </c>
      <c r="D37" s="98">
        <v>2083058.7</v>
      </c>
      <c r="E37" s="98">
        <v>1505632.6</v>
      </c>
      <c r="F37" s="100">
        <v>1437576.2</v>
      </c>
      <c r="G37" s="14">
        <f t="shared" si="0"/>
        <v>95.47988001853838</v>
      </c>
      <c r="H37" s="14">
        <f t="shared" si="1"/>
        <v>69.01275513743323</v>
      </c>
      <c r="I37" s="11">
        <f>G37-95</f>
        <v>0.47988001853838114</v>
      </c>
    </row>
    <row r="38" spans="1:9" s="6" customFormat="1" ht="26.25" customHeight="1">
      <c r="A38" s="152"/>
      <c r="B38" s="152"/>
      <c r="C38" s="3" t="s">
        <v>112</v>
      </c>
      <c r="D38" s="98">
        <v>307729</v>
      </c>
      <c r="E38" s="98">
        <v>56213.6</v>
      </c>
      <c r="F38" s="98">
        <v>29680.7</v>
      </c>
      <c r="G38" s="14">
        <f t="shared" si="0"/>
        <v>52.799856262541454</v>
      </c>
      <c r="H38" s="14">
        <f t="shared" si="1"/>
        <v>9.64507732452905</v>
      </c>
      <c r="I38" s="11">
        <f>G38-95</f>
        <v>-42.200143737458546</v>
      </c>
    </row>
    <row r="39" spans="1:9" s="6" customFormat="1" ht="28.5" customHeight="1">
      <c r="A39" s="1" t="s">
        <v>13</v>
      </c>
      <c r="B39" s="2" t="s">
        <v>14</v>
      </c>
      <c r="C39" s="2" t="s">
        <v>62</v>
      </c>
      <c r="D39" s="97">
        <f>D40+D41</f>
        <v>211953.19999999998</v>
      </c>
      <c r="E39" s="97">
        <f>E40+E41</f>
        <v>155540.7</v>
      </c>
      <c r="F39" s="97">
        <f>F40+F41</f>
        <v>150275.1</v>
      </c>
      <c r="G39" s="16">
        <f aca="true" t="shared" si="2" ref="G39:G64">F39/E39*100</f>
        <v>96.61464812746759</v>
      </c>
      <c r="H39" s="16">
        <f aca="true" t="shared" si="3" ref="H39:H64">F39/D39*100</f>
        <v>70.90013267079715</v>
      </c>
      <c r="I39" s="4" t="s">
        <v>97</v>
      </c>
    </row>
    <row r="40" spans="1:9" s="6" customFormat="1" ht="18" customHeight="1">
      <c r="A40" s="153"/>
      <c r="B40" s="154"/>
      <c r="C40" s="3" t="s">
        <v>54</v>
      </c>
      <c r="D40" s="98">
        <v>201199.3</v>
      </c>
      <c r="E40" s="98">
        <v>145459.2</v>
      </c>
      <c r="F40" s="98">
        <v>143203.5</v>
      </c>
      <c r="G40" s="14">
        <f t="shared" si="2"/>
        <v>98.44925587381202</v>
      </c>
      <c r="H40" s="14">
        <f t="shared" si="3"/>
        <v>71.174949415828</v>
      </c>
      <c r="I40" s="11">
        <f>G40-95</f>
        <v>3.449255873812021</v>
      </c>
    </row>
    <row r="41" spans="1:9" s="6" customFormat="1" ht="18" customHeight="1">
      <c r="A41" s="175"/>
      <c r="B41" s="176"/>
      <c r="C41" s="3" t="s">
        <v>55</v>
      </c>
      <c r="D41" s="98">
        <v>10753.9</v>
      </c>
      <c r="E41" s="98">
        <v>10081.5</v>
      </c>
      <c r="F41" s="98">
        <v>7071.6</v>
      </c>
      <c r="G41" s="14">
        <f t="shared" si="2"/>
        <v>70.14432376134503</v>
      </c>
      <c r="H41" s="14">
        <f t="shared" si="3"/>
        <v>65.75846902054138</v>
      </c>
      <c r="I41" s="11">
        <f>G41-95</f>
        <v>-24.855676238654965</v>
      </c>
    </row>
    <row r="42" spans="1:9" s="6" customFormat="1" ht="28.5" customHeight="1">
      <c r="A42" s="1" t="s">
        <v>15</v>
      </c>
      <c r="B42" s="2" t="s">
        <v>16</v>
      </c>
      <c r="C42" s="2" t="s">
        <v>63</v>
      </c>
      <c r="D42" s="97">
        <f>D43+D44</f>
        <v>312214.6</v>
      </c>
      <c r="E42" s="97">
        <f>E43+E44</f>
        <v>237349.09999999998</v>
      </c>
      <c r="F42" s="97">
        <f>F43+F44</f>
        <v>219553.1</v>
      </c>
      <c r="G42" s="16">
        <f t="shared" si="2"/>
        <v>92.50218349258542</v>
      </c>
      <c r="H42" s="16">
        <f t="shared" si="3"/>
        <v>70.32121495919795</v>
      </c>
      <c r="I42" s="4" t="s">
        <v>97</v>
      </c>
    </row>
    <row r="43" spans="1:9" s="6" customFormat="1" ht="18" customHeight="1">
      <c r="A43" s="153"/>
      <c r="B43" s="154"/>
      <c r="C43" s="3" t="s">
        <v>54</v>
      </c>
      <c r="D43" s="98">
        <v>277730.3</v>
      </c>
      <c r="E43" s="98">
        <v>204175.4</v>
      </c>
      <c r="F43" s="98">
        <v>196783.7</v>
      </c>
      <c r="G43" s="14">
        <f t="shared" si="2"/>
        <v>96.37973036908463</v>
      </c>
      <c r="H43" s="14">
        <f t="shared" si="3"/>
        <v>70.85424240711224</v>
      </c>
      <c r="I43" s="11">
        <f>G43-95</f>
        <v>1.3797303690846263</v>
      </c>
    </row>
    <row r="44" spans="1:9" s="6" customFormat="1" ht="18" customHeight="1">
      <c r="A44" s="175"/>
      <c r="B44" s="176"/>
      <c r="C44" s="3" t="s">
        <v>55</v>
      </c>
      <c r="D44" s="98">
        <v>34484.3</v>
      </c>
      <c r="E44" s="98">
        <v>33173.7</v>
      </c>
      <c r="F44" s="100">
        <v>22769.4</v>
      </c>
      <c r="G44" s="14">
        <f t="shared" si="2"/>
        <v>68.63690212427316</v>
      </c>
      <c r="H44" s="14">
        <f t="shared" si="3"/>
        <v>66.0283085346085</v>
      </c>
      <c r="I44" s="11">
        <f>G44-95</f>
        <v>-26.363097875726837</v>
      </c>
    </row>
    <row r="45" spans="1:9" s="6" customFormat="1" ht="28.5" customHeight="1">
      <c r="A45" s="1" t="s">
        <v>17</v>
      </c>
      <c r="B45" s="2" t="s">
        <v>18</v>
      </c>
      <c r="C45" s="2" t="s">
        <v>64</v>
      </c>
      <c r="D45" s="97">
        <f>D46+D47</f>
        <v>306939.6</v>
      </c>
      <c r="E45" s="97">
        <f>E46+E47</f>
        <v>219665.30000000002</v>
      </c>
      <c r="F45" s="97">
        <f>F46+F47</f>
        <v>186901.6</v>
      </c>
      <c r="G45" s="16">
        <f t="shared" si="2"/>
        <v>85.08471752252176</v>
      </c>
      <c r="H45" s="16">
        <f t="shared" si="3"/>
        <v>60.89198005079828</v>
      </c>
      <c r="I45" s="4" t="s">
        <v>97</v>
      </c>
    </row>
    <row r="46" spans="1:9" s="6" customFormat="1" ht="18" customHeight="1">
      <c r="A46" s="153"/>
      <c r="B46" s="154"/>
      <c r="C46" s="3" t="s">
        <v>54</v>
      </c>
      <c r="D46" s="98">
        <v>275865</v>
      </c>
      <c r="E46" s="98">
        <v>190144.1</v>
      </c>
      <c r="F46" s="98">
        <v>175100.1</v>
      </c>
      <c r="G46" s="14">
        <f t="shared" si="2"/>
        <v>92.08810581027758</v>
      </c>
      <c r="H46" s="14">
        <f t="shared" si="3"/>
        <v>63.47311184818661</v>
      </c>
      <c r="I46" s="11">
        <f>G46-95</f>
        <v>-2.9118941897224175</v>
      </c>
    </row>
    <row r="47" spans="1:9" s="6" customFormat="1" ht="18" customHeight="1">
      <c r="A47" s="175"/>
      <c r="B47" s="176"/>
      <c r="C47" s="3" t="s">
        <v>55</v>
      </c>
      <c r="D47" s="98">
        <v>31074.6</v>
      </c>
      <c r="E47" s="98">
        <v>29521.2</v>
      </c>
      <c r="F47" s="100">
        <v>11801.5</v>
      </c>
      <c r="G47" s="14">
        <f t="shared" si="2"/>
        <v>39.976355974689376</v>
      </c>
      <c r="H47" s="14">
        <f t="shared" si="3"/>
        <v>37.9779627090936</v>
      </c>
      <c r="I47" s="11">
        <f>G47-95</f>
        <v>-55.023644025310624</v>
      </c>
    </row>
    <row r="48" spans="1:9" s="6" customFormat="1" ht="28.5" customHeight="1">
      <c r="A48" s="1" t="s">
        <v>19</v>
      </c>
      <c r="B48" s="2" t="s">
        <v>20</v>
      </c>
      <c r="C48" s="2" t="s">
        <v>68</v>
      </c>
      <c r="D48" s="97">
        <f>D49+D50</f>
        <v>247150.19999999998</v>
      </c>
      <c r="E48" s="97">
        <f>E49+E50</f>
        <v>191910.7</v>
      </c>
      <c r="F48" s="97">
        <f>F49+F50</f>
        <v>162285.2</v>
      </c>
      <c r="G48" s="16">
        <f t="shared" si="2"/>
        <v>84.56287221087725</v>
      </c>
      <c r="H48" s="16">
        <f t="shared" si="3"/>
        <v>65.6625808921053</v>
      </c>
      <c r="I48" s="4" t="s">
        <v>97</v>
      </c>
    </row>
    <row r="49" spans="1:9" s="6" customFormat="1" ht="18" customHeight="1">
      <c r="A49" s="153"/>
      <c r="B49" s="154"/>
      <c r="C49" s="3" t="s">
        <v>54</v>
      </c>
      <c r="D49" s="98">
        <v>221312.3</v>
      </c>
      <c r="E49" s="98">
        <v>167116.5</v>
      </c>
      <c r="F49" s="98">
        <v>151316</v>
      </c>
      <c r="G49" s="14">
        <f t="shared" si="2"/>
        <v>90.5452184553889</v>
      </c>
      <c r="H49" s="14">
        <f t="shared" si="3"/>
        <v>68.37216006521102</v>
      </c>
      <c r="I49" s="11">
        <f>G49-95</f>
        <v>-4.4547815446110945</v>
      </c>
    </row>
    <row r="50" spans="1:9" s="6" customFormat="1" ht="18" customHeight="1">
      <c r="A50" s="175"/>
      <c r="B50" s="176"/>
      <c r="C50" s="3" t="s">
        <v>55</v>
      </c>
      <c r="D50" s="98">
        <v>25837.9</v>
      </c>
      <c r="E50" s="98">
        <v>24794.2</v>
      </c>
      <c r="F50" s="100">
        <v>10969.2</v>
      </c>
      <c r="G50" s="14">
        <f t="shared" si="2"/>
        <v>44.24099184486695</v>
      </c>
      <c r="H50" s="14">
        <f t="shared" si="3"/>
        <v>42.45391459832262</v>
      </c>
      <c r="I50" s="11">
        <f>G50-95</f>
        <v>-50.75900815513305</v>
      </c>
    </row>
    <row r="51" spans="1:9" s="6" customFormat="1" ht="28.5" customHeight="1">
      <c r="A51" s="1" t="s">
        <v>21</v>
      </c>
      <c r="B51" s="2" t="s">
        <v>22</v>
      </c>
      <c r="C51" s="2" t="s">
        <v>67</v>
      </c>
      <c r="D51" s="97">
        <f>D52+D53</f>
        <v>265521.1</v>
      </c>
      <c r="E51" s="97">
        <f>E52+E53</f>
        <v>204433.1</v>
      </c>
      <c r="F51" s="97">
        <f>F52+F53</f>
        <v>188246.7</v>
      </c>
      <c r="G51" s="16">
        <f t="shared" si="2"/>
        <v>92.08229978413478</v>
      </c>
      <c r="H51" s="16">
        <f t="shared" si="3"/>
        <v>70.89707748273113</v>
      </c>
      <c r="I51" s="4" t="s">
        <v>97</v>
      </c>
    </row>
    <row r="52" spans="1:9" s="6" customFormat="1" ht="18" customHeight="1">
      <c r="A52" s="153"/>
      <c r="B52" s="154"/>
      <c r="C52" s="3" t="s">
        <v>54</v>
      </c>
      <c r="D52" s="98">
        <v>238137</v>
      </c>
      <c r="E52" s="98">
        <v>178034.7</v>
      </c>
      <c r="F52" s="98">
        <v>172077</v>
      </c>
      <c r="G52" s="14">
        <f t="shared" si="2"/>
        <v>96.65362988226451</v>
      </c>
      <c r="H52" s="14">
        <f t="shared" si="3"/>
        <v>72.25966565464418</v>
      </c>
      <c r="I52" s="11">
        <f>G52-95</f>
        <v>1.6536298822645108</v>
      </c>
    </row>
    <row r="53" spans="1:9" s="6" customFormat="1" ht="18" customHeight="1">
      <c r="A53" s="175"/>
      <c r="B53" s="176"/>
      <c r="C53" s="3" t="s">
        <v>55</v>
      </c>
      <c r="D53" s="98">
        <v>27384.1</v>
      </c>
      <c r="E53" s="98">
        <v>26398.4</v>
      </c>
      <c r="F53" s="98">
        <v>16169.7</v>
      </c>
      <c r="G53" s="14">
        <f t="shared" si="2"/>
        <v>61.25257591369174</v>
      </c>
      <c r="H53" s="14">
        <f t="shared" si="3"/>
        <v>59.047768595644925</v>
      </c>
      <c r="I53" s="11">
        <f>G53-95</f>
        <v>-33.74742408630826</v>
      </c>
    </row>
    <row r="54" spans="1:9" s="6" customFormat="1" ht="28.5" customHeight="1">
      <c r="A54" s="1" t="s">
        <v>23</v>
      </c>
      <c r="B54" s="2" t="s">
        <v>24</v>
      </c>
      <c r="C54" s="2" t="s">
        <v>66</v>
      </c>
      <c r="D54" s="97">
        <f>D55+D56+D57</f>
        <v>246054.09999999998</v>
      </c>
      <c r="E54" s="97">
        <f>E55+E56+E57</f>
        <v>186864.6</v>
      </c>
      <c r="F54" s="97">
        <f>F55+F56+F57</f>
        <v>169749.7</v>
      </c>
      <c r="G54" s="16">
        <f t="shared" si="2"/>
        <v>90.84101536620634</v>
      </c>
      <c r="H54" s="16">
        <f t="shared" si="3"/>
        <v>68.98877116861699</v>
      </c>
      <c r="I54" s="4" t="s">
        <v>97</v>
      </c>
    </row>
    <row r="55" spans="1:9" s="6" customFormat="1" ht="18" customHeight="1">
      <c r="A55" s="153"/>
      <c r="B55" s="154"/>
      <c r="C55" s="3" t="s">
        <v>54</v>
      </c>
      <c r="D55" s="98">
        <v>217345.8</v>
      </c>
      <c r="E55" s="98">
        <v>162237.9</v>
      </c>
      <c r="F55" s="98">
        <v>153288.2</v>
      </c>
      <c r="G55" s="14">
        <f t="shared" si="2"/>
        <v>94.48359477039583</v>
      </c>
      <c r="H55" s="14">
        <f t="shared" si="3"/>
        <v>70.52733478171652</v>
      </c>
      <c r="I55" s="11">
        <f>G55-95</f>
        <v>-0.5164052296041746</v>
      </c>
    </row>
    <row r="56" spans="1:9" s="6" customFormat="1" ht="18" customHeight="1">
      <c r="A56" s="175"/>
      <c r="B56" s="176"/>
      <c r="C56" s="3" t="s">
        <v>55</v>
      </c>
      <c r="D56" s="98">
        <v>24293.8</v>
      </c>
      <c r="E56" s="98">
        <v>23212.2</v>
      </c>
      <c r="F56" s="100">
        <v>16461.5</v>
      </c>
      <c r="G56" s="14">
        <f t="shared" si="2"/>
        <v>70.9174485830727</v>
      </c>
      <c r="H56" s="14">
        <f t="shared" si="3"/>
        <v>67.7600869357614</v>
      </c>
      <c r="I56" s="11">
        <f>G56-95</f>
        <v>-24.082551416927302</v>
      </c>
    </row>
    <row r="57" spans="1:9" s="6" customFormat="1" ht="27.75" customHeight="1">
      <c r="A57" s="155"/>
      <c r="B57" s="156"/>
      <c r="C57" s="3" t="s">
        <v>112</v>
      </c>
      <c r="D57" s="98">
        <v>4414.5</v>
      </c>
      <c r="E57" s="98">
        <v>1414.5</v>
      </c>
      <c r="F57" s="100">
        <v>0</v>
      </c>
      <c r="G57" s="14">
        <v>0</v>
      </c>
      <c r="H57" s="14">
        <f t="shared" si="3"/>
        <v>0</v>
      </c>
      <c r="I57" s="11">
        <f>G57-95</f>
        <v>-95</v>
      </c>
    </row>
    <row r="58" spans="1:9" s="6" customFormat="1" ht="28.5" customHeight="1">
      <c r="A58" s="1" t="s">
        <v>25</v>
      </c>
      <c r="B58" s="2" t="s">
        <v>26</v>
      </c>
      <c r="C58" s="2" t="s">
        <v>99</v>
      </c>
      <c r="D58" s="97">
        <f>D59+D60</f>
        <v>250433.7</v>
      </c>
      <c r="E58" s="97">
        <f>E59+E60</f>
        <v>193066.09999999998</v>
      </c>
      <c r="F58" s="97">
        <f>F59+F60</f>
        <v>176317.2</v>
      </c>
      <c r="G58" s="16">
        <f t="shared" si="2"/>
        <v>91.32478462039687</v>
      </c>
      <c r="H58" s="16">
        <f t="shared" si="3"/>
        <v>70.40474185383198</v>
      </c>
      <c r="I58" s="4" t="s">
        <v>97</v>
      </c>
    </row>
    <row r="59" spans="1:9" s="6" customFormat="1" ht="18" customHeight="1">
      <c r="A59" s="153"/>
      <c r="B59" s="154"/>
      <c r="C59" s="3" t="s">
        <v>54</v>
      </c>
      <c r="D59" s="98">
        <v>230604.5</v>
      </c>
      <c r="E59" s="98">
        <v>174146.3</v>
      </c>
      <c r="F59" s="98">
        <v>163348.7</v>
      </c>
      <c r="G59" s="14">
        <f t="shared" si="2"/>
        <v>93.79969600272875</v>
      </c>
      <c r="H59" s="14">
        <f t="shared" si="3"/>
        <v>70.83500105158399</v>
      </c>
      <c r="I59" s="11">
        <f>G59-95</f>
        <v>-1.2003039972712486</v>
      </c>
    </row>
    <row r="60" spans="1:9" s="6" customFormat="1" ht="18" customHeight="1">
      <c r="A60" s="175"/>
      <c r="B60" s="176"/>
      <c r="C60" s="3" t="s">
        <v>55</v>
      </c>
      <c r="D60" s="98">
        <v>19829.2</v>
      </c>
      <c r="E60" s="98">
        <v>18919.8</v>
      </c>
      <c r="F60" s="100">
        <v>12968.5</v>
      </c>
      <c r="G60" s="14">
        <f t="shared" si="2"/>
        <v>68.54459349464582</v>
      </c>
      <c r="H60" s="14">
        <f t="shared" si="3"/>
        <v>65.40102475137675</v>
      </c>
      <c r="I60" s="11">
        <f>G60-95</f>
        <v>-26.455406505354176</v>
      </c>
    </row>
    <row r="61" spans="1:9" s="6" customFormat="1" ht="28.5" customHeight="1">
      <c r="A61" s="1" t="s">
        <v>27</v>
      </c>
      <c r="B61" s="2" t="s">
        <v>28</v>
      </c>
      <c r="C61" s="2" t="s">
        <v>65</v>
      </c>
      <c r="D61" s="97">
        <f>D62+D63</f>
        <v>53234</v>
      </c>
      <c r="E61" s="97">
        <f>E62+E63</f>
        <v>39457.799999999996</v>
      </c>
      <c r="F61" s="97">
        <f>F62+F63</f>
        <v>39201.6</v>
      </c>
      <c r="G61" s="16">
        <f t="shared" si="2"/>
        <v>99.35069872116541</v>
      </c>
      <c r="H61" s="16">
        <f t="shared" si="3"/>
        <v>73.64015478829319</v>
      </c>
      <c r="I61" s="4" t="s">
        <v>97</v>
      </c>
    </row>
    <row r="62" spans="1:9" s="6" customFormat="1" ht="18" customHeight="1">
      <c r="A62" s="153"/>
      <c r="B62" s="154"/>
      <c r="C62" s="3" t="s">
        <v>54</v>
      </c>
      <c r="D62" s="98">
        <v>50985.7</v>
      </c>
      <c r="E62" s="98">
        <v>37348.1</v>
      </c>
      <c r="F62" s="98">
        <v>37277.7</v>
      </c>
      <c r="G62" s="14">
        <f t="shared" si="2"/>
        <v>99.81150312867321</v>
      </c>
      <c r="H62" s="14">
        <f t="shared" si="3"/>
        <v>73.1140300123368</v>
      </c>
      <c r="I62" s="11">
        <f>G62-95</f>
        <v>4.811503128673209</v>
      </c>
    </row>
    <row r="63" spans="1:9" s="6" customFormat="1" ht="18" customHeight="1">
      <c r="A63" s="175"/>
      <c r="B63" s="176"/>
      <c r="C63" s="3" t="s">
        <v>55</v>
      </c>
      <c r="D63" s="98">
        <v>2248.3</v>
      </c>
      <c r="E63" s="98">
        <v>2109.7</v>
      </c>
      <c r="F63" s="100">
        <v>1923.9</v>
      </c>
      <c r="G63" s="14">
        <f t="shared" si="2"/>
        <v>91.19306062473339</v>
      </c>
      <c r="H63" s="14">
        <f t="shared" si="3"/>
        <v>85.57132055330695</v>
      </c>
      <c r="I63" s="11">
        <f>G63-95</f>
        <v>-3.8069393752666087</v>
      </c>
    </row>
    <row r="64" spans="1:9" s="6" customFormat="1" ht="40.5" customHeight="1">
      <c r="A64" s="1" t="s">
        <v>29</v>
      </c>
      <c r="B64" s="2" t="s">
        <v>30</v>
      </c>
      <c r="C64" s="2" t="s">
        <v>69</v>
      </c>
      <c r="D64" s="97">
        <f>D65+D67+D66</f>
        <v>1010180</v>
      </c>
      <c r="E64" s="97">
        <f>E65+E67+E66</f>
        <v>909734.2999999999</v>
      </c>
      <c r="F64" s="97">
        <f>F65+F67+F66</f>
        <v>630583.6000000001</v>
      </c>
      <c r="G64" s="16">
        <f t="shared" si="2"/>
        <v>69.31513959625356</v>
      </c>
      <c r="H64" s="16">
        <f t="shared" si="3"/>
        <v>62.42289492961651</v>
      </c>
      <c r="I64" s="4" t="s">
        <v>97</v>
      </c>
    </row>
    <row r="65" spans="1:9" s="6" customFormat="1" ht="18" customHeight="1">
      <c r="A65" s="152"/>
      <c r="B65" s="152"/>
      <c r="C65" s="3" t="s">
        <v>54</v>
      </c>
      <c r="D65" s="98">
        <v>507706.9</v>
      </c>
      <c r="E65" s="98">
        <v>407261.2</v>
      </c>
      <c r="F65" s="98">
        <v>310897.6</v>
      </c>
      <c r="G65" s="14">
        <f aca="true" t="shared" si="4" ref="G65:G96">F65/E65*100</f>
        <v>76.33862494143807</v>
      </c>
      <c r="H65" s="14">
        <f aca="true" t="shared" si="5" ref="H65:H96">F65/D65*100</f>
        <v>61.23564599968997</v>
      </c>
      <c r="I65" s="11">
        <f>G65-95</f>
        <v>-18.66137505856193</v>
      </c>
    </row>
    <row r="66" spans="1:9" s="6" customFormat="1" ht="18" customHeight="1">
      <c r="A66" s="152"/>
      <c r="B66" s="152"/>
      <c r="C66" s="3" t="s">
        <v>55</v>
      </c>
      <c r="D66" s="98">
        <v>94.6</v>
      </c>
      <c r="E66" s="98">
        <v>94.6</v>
      </c>
      <c r="F66" s="100">
        <v>22.3</v>
      </c>
      <c r="G66" s="14">
        <f t="shared" si="4"/>
        <v>23.57293868921776</v>
      </c>
      <c r="H66" s="14">
        <f t="shared" si="5"/>
        <v>23.57293868921776</v>
      </c>
      <c r="I66" s="11">
        <f>G66-95</f>
        <v>-71.42706131078224</v>
      </c>
    </row>
    <row r="67" spans="1:9" s="6" customFormat="1" ht="25.5">
      <c r="A67" s="152"/>
      <c r="B67" s="152"/>
      <c r="C67" s="3" t="s">
        <v>112</v>
      </c>
      <c r="D67" s="98">
        <v>502378.5</v>
      </c>
      <c r="E67" s="98">
        <v>502378.5</v>
      </c>
      <c r="F67" s="98">
        <v>319663.7</v>
      </c>
      <c r="G67" s="14">
        <f>F67/E67*100</f>
        <v>63.63005184338104</v>
      </c>
      <c r="H67" s="14">
        <f>F67/D67*100</f>
        <v>63.63005184338104</v>
      </c>
      <c r="I67" s="11">
        <f>G67-95</f>
        <v>-31.36994815661896</v>
      </c>
    </row>
    <row r="68" spans="1:9" s="6" customFormat="1" ht="39.75" customHeight="1">
      <c r="A68" s="1" t="s">
        <v>103</v>
      </c>
      <c r="B68" s="2" t="s">
        <v>104</v>
      </c>
      <c r="C68" s="2" t="s">
        <v>105</v>
      </c>
      <c r="D68" s="97">
        <f>D69+D71+D70</f>
        <v>609904.4</v>
      </c>
      <c r="E68" s="97">
        <f>E69+E71+E70</f>
        <v>517343.5</v>
      </c>
      <c r="F68" s="97">
        <f>F69+F71+F70</f>
        <v>420385.4</v>
      </c>
      <c r="G68" s="16">
        <f t="shared" si="4"/>
        <v>81.25846753655937</v>
      </c>
      <c r="H68" s="16">
        <f t="shared" si="5"/>
        <v>68.92644158658308</v>
      </c>
      <c r="I68" s="4" t="s">
        <v>97</v>
      </c>
    </row>
    <row r="69" spans="1:9" s="6" customFormat="1" ht="18" customHeight="1">
      <c r="A69" s="153"/>
      <c r="B69" s="154"/>
      <c r="C69" s="3" t="s">
        <v>54</v>
      </c>
      <c r="D69" s="98">
        <v>526592.7</v>
      </c>
      <c r="E69" s="98">
        <v>454076.8</v>
      </c>
      <c r="F69" s="98">
        <v>357429.9</v>
      </c>
      <c r="G69" s="14">
        <f t="shared" si="4"/>
        <v>78.71573707355233</v>
      </c>
      <c r="H69" s="14">
        <f t="shared" si="5"/>
        <v>67.87596941621106</v>
      </c>
      <c r="I69" s="11">
        <f>G69-95</f>
        <v>-16.284262926447667</v>
      </c>
    </row>
    <row r="70" spans="1:9" s="12" customFormat="1" ht="18" customHeight="1">
      <c r="A70" s="175"/>
      <c r="B70" s="176"/>
      <c r="C70" s="3" t="s">
        <v>55</v>
      </c>
      <c r="D70" s="98">
        <f>10140+72.3</f>
        <v>10212.3</v>
      </c>
      <c r="E70" s="98">
        <v>10212.3</v>
      </c>
      <c r="F70" s="98">
        <v>9901.1</v>
      </c>
      <c r="G70" s="14">
        <f>F70/E70*100</f>
        <v>96.95269430001078</v>
      </c>
      <c r="H70" s="14">
        <f>F70/D70*100</f>
        <v>96.95269430001078</v>
      </c>
      <c r="I70" s="11">
        <f>G70-95</f>
        <v>1.9526943000107764</v>
      </c>
    </row>
    <row r="71" spans="1:9" s="6" customFormat="1" ht="25.5" customHeight="1">
      <c r="A71" s="175"/>
      <c r="B71" s="176"/>
      <c r="C71" s="3" t="s">
        <v>112</v>
      </c>
      <c r="D71" s="98">
        <v>73099.4</v>
      </c>
      <c r="E71" s="98">
        <v>53054.4</v>
      </c>
      <c r="F71" s="98">
        <v>53054.4</v>
      </c>
      <c r="G71" s="14">
        <f t="shared" si="4"/>
        <v>100</v>
      </c>
      <c r="H71" s="14">
        <f t="shared" si="5"/>
        <v>72.57843429631434</v>
      </c>
      <c r="I71" s="11">
        <f>G71-95</f>
        <v>5</v>
      </c>
    </row>
    <row r="72" spans="1:9" s="6" customFormat="1" ht="39.75" customHeight="1">
      <c r="A72" s="1" t="s">
        <v>31</v>
      </c>
      <c r="B72" s="2" t="s">
        <v>32</v>
      </c>
      <c r="C72" s="2" t="s">
        <v>70</v>
      </c>
      <c r="D72" s="97">
        <f>D73+D75+D74</f>
        <v>2628243.3000000003</v>
      </c>
      <c r="E72" s="97">
        <f>E73+E75+E74</f>
        <v>1570373.5999999999</v>
      </c>
      <c r="F72" s="97">
        <f>F73+F75+F74</f>
        <v>1114167.7</v>
      </c>
      <c r="G72" s="16">
        <f t="shared" si="4"/>
        <v>70.94921234029916</v>
      </c>
      <c r="H72" s="16">
        <f t="shared" si="5"/>
        <v>42.39210654508278</v>
      </c>
      <c r="I72" s="4" t="s">
        <v>97</v>
      </c>
    </row>
    <row r="73" spans="1:9" s="6" customFormat="1" ht="18" customHeight="1">
      <c r="A73" s="152"/>
      <c r="B73" s="152"/>
      <c r="C73" s="3" t="s">
        <v>54</v>
      </c>
      <c r="D73" s="98">
        <v>1702284</v>
      </c>
      <c r="E73" s="98">
        <v>1211243</v>
      </c>
      <c r="F73" s="98">
        <v>958084.3</v>
      </c>
      <c r="G73" s="14">
        <f t="shared" si="4"/>
        <v>79.09926414435418</v>
      </c>
      <c r="H73" s="14">
        <f t="shared" si="5"/>
        <v>56.282283097297515</v>
      </c>
      <c r="I73" s="11">
        <f>G73-95</f>
        <v>-15.90073585564582</v>
      </c>
    </row>
    <row r="74" spans="1:9" s="6" customFormat="1" ht="18" customHeight="1">
      <c r="A74" s="152"/>
      <c r="B74" s="152"/>
      <c r="C74" s="3" t="s">
        <v>55</v>
      </c>
      <c r="D74" s="98">
        <v>16.7</v>
      </c>
      <c r="E74" s="98">
        <v>16.7</v>
      </c>
      <c r="F74" s="100">
        <v>11.2</v>
      </c>
      <c r="G74" s="14">
        <f>F74/E74*100</f>
        <v>67.06586826347305</v>
      </c>
      <c r="H74" s="14">
        <f>F74/D74*100</f>
        <v>67.06586826347305</v>
      </c>
      <c r="I74" s="11">
        <f>G74-95</f>
        <v>-27.93413173652695</v>
      </c>
    </row>
    <row r="75" spans="1:9" s="6" customFormat="1" ht="25.5" customHeight="1">
      <c r="A75" s="152"/>
      <c r="B75" s="152"/>
      <c r="C75" s="3" t="s">
        <v>112</v>
      </c>
      <c r="D75" s="98">
        <v>925942.6</v>
      </c>
      <c r="E75" s="98">
        <v>359113.9</v>
      </c>
      <c r="F75" s="98">
        <v>156072.2</v>
      </c>
      <c r="G75" s="14">
        <f>F75/E75*100</f>
        <v>43.46036174038376</v>
      </c>
      <c r="H75" s="14">
        <f t="shared" si="5"/>
        <v>16.855494066262857</v>
      </c>
      <c r="I75" s="11">
        <f>G75-95</f>
        <v>-51.53963825961624</v>
      </c>
    </row>
    <row r="76" spans="1:9" s="6" customFormat="1" ht="28.5" customHeight="1">
      <c r="A76" s="1" t="s">
        <v>33</v>
      </c>
      <c r="B76" s="2" t="s">
        <v>106</v>
      </c>
      <c r="C76" s="2" t="s">
        <v>71</v>
      </c>
      <c r="D76" s="97">
        <f>D77+D78</f>
        <v>1166698.8</v>
      </c>
      <c r="E76" s="97">
        <f>E77+E78</f>
        <v>970913.6000000001</v>
      </c>
      <c r="F76" s="97">
        <f>F77+F78</f>
        <v>690780.6</v>
      </c>
      <c r="G76" s="16">
        <f t="shared" si="4"/>
        <v>71.14748418396857</v>
      </c>
      <c r="H76" s="16">
        <f t="shared" si="5"/>
        <v>59.208134953083004</v>
      </c>
      <c r="I76" s="4" t="s">
        <v>97</v>
      </c>
    </row>
    <row r="77" spans="1:9" s="6" customFormat="1" ht="18" customHeight="1">
      <c r="A77" s="152"/>
      <c r="B77" s="152"/>
      <c r="C77" s="3" t="s">
        <v>54</v>
      </c>
      <c r="D77" s="98">
        <v>1129061</v>
      </c>
      <c r="E77" s="98">
        <v>933275.8</v>
      </c>
      <c r="F77" s="98">
        <v>690716.1</v>
      </c>
      <c r="G77" s="14">
        <f t="shared" si="4"/>
        <v>74.00985860771274</v>
      </c>
      <c r="H77" s="14">
        <f t="shared" si="5"/>
        <v>61.17615434418512</v>
      </c>
      <c r="I77" s="11">
        <f>G77-95</f>
        <v>-20.990141392287256</v>
      </c>
    </row>
    <row r="78" spans="1:9" s="6" customFormat="1" ht="18" customHeight="1">
      <c r="A78" s="152"/>
      <c r="B78" s="152"/>
      <c r="C78" s="3" t="s">
        <v>55</v>
      </c>
      <c r="D78" s="98">
        <v>37637.8</v>
      </c>
      <c r="E78" s="98">
        <v>37637.8</v>
      </c>
      <c r="F78" s="98">
        <v>64.5</v>
      </c>
      <c r="G78" s="14">
        <f>F78/E78*100</f>
        <v>0.17137027137611655</v>
      </c>
      <c r="H78" s="14">
        <f>F78/D78*100</f>
        <v>0.17137027137611655</v>
      </c>
      <c r="I78" s="11">
        <f>G78-95</f>
        <v>-94.82862972862388</v>
      </c>
    </row>
    <row r="79" spans="1:9" s="6" customFormat="1" ht="52.5" customHeight="1">
      <c r="A79" s="1" t="s">
        <v>34</v>
      </c>
      <c r="B79" s="2" t="s">
        <v>98</v>
      </c>
      <c r="C79" s="2" t="s">
        <v>72</v>
      </c>
      <c r="D79" s="97">
        <f>D80+D81</f>
        <v>34697.83</v>
      </c>
      <c r="E79" s="97">
        <f>E80+E81</f>
        <v>22667.8</v>
      </c>
      <c r="F79" s="97">
        <f>F80+F81</f>
        <v>13470.6</v>
      </c>
      <c r="G79" s="16">
        <f t="shared" si="4"/>
        <v>59.426146339741834</v>
      </c>
      <c r="H79" s="16">
        <f t="shared" si="5"/>
        <v>38.822600721716604</v>
      </c>
      <c r="I79" s="4" t="s">
        <v>97</v>
      </c>
    </row>
    <row r="80" spans="1:9" s="6" customFormat="1" ht="18" customHeight="1">
      <c r="A80" s="153"/>
      <c r="B80" s="154"/>
      <c r="C80" s="3" t="s">
        <v>54</v>
      </c>
      <c r="D80" s="98">
        <v>25100.83</v>
      </c>
      <c r="E80" s="98">
        <v>19127.2</v>
      </c>
      <c r="F80" s="98">
        <v>13470.6</v>
      </c>
      <c r="G80" s="14">
        <f t="shared" si="4"/>
        <v>70.42640846543142</v>
      </c>
      <c r="H80" s="14">
        <f t="shared" si="5"/>
        <v>53.66595447242183</v>
      </c>
      <c r="I80" s="11">
        <f>G80-95</f>
        <v>-24.57359153456858</v>
      </c>
    </row>
    <row r="81" spans="1:9" s="6" customFormat="1" ht="25.5" customHeight="1">
      <c r="A81" s="170"/>
      <c r="B81" s="171"/>
      <c r="C81" s="3" t="s">
        <v>112</v>
      </c>
      <c r="D81" s="98">
        <v>9597</v>
      </c>
      <c r="E81" s="98">
        <v>3540.6</v>
      </c>
      <c r="F81" s="98">
        <v>0</v>
      </c>
      <c r="G81" s="14">
        <v>0</v>
      </c>
      <c r="H81" s="14">
        <f t="shared" si="5"/>
        <v>0</v>
      </c>
      <c r="I81" s="11">
        <f>G81-95</f>
        <v>-95</v>
      </c>
    </row>
    <row r="82" spans="1:9" s="6" customFormat="1" ht="39.75" customHeight="1">
      <c r="A82" s="1" t="s">
        <v>35</v>
      </c>
      <c r="B82" s="2" t="s">
        <v>36</v>
      </c>
      <c r="C82" s="2" t="s">
        <v>73</v>
      </c>
      <c r="D82" s="97">
        <f>D83+D85+D84</f>
        <v>917171.2860000001</v>
      </c>
      <c r="E82" s="97">
        <f>E83+E85+E84</f>
        <v>688519.1</v>
      </c>
      <c r="F82" s="97">
        <f>F83+F85+F84</f>
        <v>660580.5</v>
      </c>
      <c r="G82" s="16">
        <f t="shared" si="4"/>
        <v>95.94221859640496</v>
      </c>
      <c r="H82" s="16">
        <f t="shared" si="5"/>
        <v>72.02367868284965</v>
      </c>
      <c r="I82" s="4" t="s">
        <v>97</v>
      </c>
    </row>
    <row r="83" spans="1:9" s="6" customFormat="1" ht="18" customHeight="1">
      <c r="A83" s="153"/>
      <c r="B83" s="154"/>
      <c r="C83" s="3" t="s">
        <v>54</v>
      </c>
      <c r="D83" s="98">
        <v>870585.9</v>
      </c>
      <c r="E83" s="98">
        <v>641933.7</v>
      </c>
      <c r="F83" s="98">
        <v>638188.6</v>
      </c>
      <c r="G83" s="14">
        <f t="shared" si="4"/>
        <v>99.41659084107908</v>
      </c>
      <c r="H83" s="14">
        <f t="shared" si="5"/>
        <v>73.30564393473406</v>
      </c>
      <c r="I83" s="11">
        <f>G83-95</f>
        <v>4.416590841079085</v>
      </c>
    </row>
    <row r="84" spans="1:9" s="6" customFormat="1" ht="18" customHeight="1">
      <c r="A84" s="175"/>
      <c r="B84" s="176"/>
      <c r="C84" s="3" t="s">
        <v>55</v>
      </c>
      <c r="D84" s="98">
        <v>46255.5</v>
      </c>
      <c r="E84" s="98">
        <v>46255.5</v>
      </c>
      <c r="F84" s="100">
        <v>22062</v>
      </c>
      <c r="G84" s="14">
        <f t="shared" si="4"/>
        <v>47.69594967084995</v>
      </c>
      <c r="H84" s="14">
        <f t="shared" si="5"/>
        <v>47.69594967084995</v>
      </c>
      <c r="I84" s="11">
        <f>G84-95</f>
        <v>-47.30405032915005</v>
      </c>
    </row>
    <row r="85" spans="1:9" s="23" customFormat="1" ht="25.5" customHeight="1">
      <c r="A85" s="170"/>
      <c r="B85" s="171"/>
      <c r="C85" s="3" t="s">
        <v>112</v>
      </c>
      <c r="D85" s="98">
        <v>329.886</v>
      </c>
      <c r="E85" s="98">
        <v>329.9</v>
      </c>
      <c r="F85" s="98">
        <v>329.9</v>
      </c>
      <c r="G85" s="14">
        <f t="shared" si="4"/>
        <v>100</v>
      </c>
      <c r="H85" s="14">
        <f t="shared" si="5"/>
        <v>100.00424389031362</v>
      </c>
      <c r="I85" s="11">
        <f>G85-95</f>
        <v>5</v>
      </c>
    </row>
    <row r="86" spans="1:9" s="6" customFormat="1" ht="39.75" customHeight="1">
      <c r="A86" s="1" t="s">
        <v>37</v>
      </c>
      <c r="B86" s="2" t="s">
        <v>38</v>
      </c>
      <c r="C86" s="2" t="s">
        <v>74</v>
      </c>
      <c r="D86" s="97">
        <f>D87+D88</f>
        <v>1213940.1</v>
      </c>
      <c r="E86" s="97">
        <f>E87+E88</f>
        <v>921648.4</v>
      </c>
      <c r="F86" s="97">
        <f>F87+F88</f>
        <v>849643.2000000001</v>
      </c>
      <c r="G86" s="16">
        <f t="shared" si="4"/>
        <v>92.1873460638569</v>
      </c>
      <c r="H86" s="16">
        <f t="shared" si="5"/>
        <v>69.99053742437539</v>
      </c>
      <c r="I86" s="4" t="s">
        <v>97</v>
      </c>
    </row>
    <row r="87" spans="1:9" s="6" customFormat="1" ht="18" customHeight="1">
      <c r="A87" s="152"/>
      <c r="B87" s="152"/>
      <c r="C87" s="3" t="s">
        <v>54</v>
      </c>
      <c r="D87" s="98">
        <v>1014935</v>
      </c>
      <c r="E87" s="98">
        <v>772130.8</v>
      </c>
      <c r="F87" s="98">
        <v>723588.8</v>
      </c>
      <c r="G87" s="14">
        <f t="shared" si="4"/>
        <v>93.71324133165002</v>
      </c>
      <c r="H87" s="14">
        <f t="shared" si="5"/>
        <v>71.2941025779976</v>
      </c>
      <c r="I87" s="11">
        <f>G87-95</f>
        <v>-1.2867586683499752</v>
      </c>
    </row>
    <row r="88" spans="1:9" s="6" customFormat="1" ht="18" customHeight="1">
      <c r="A88" s="152"/>
      <c r="B88" s="152"/>
      <c r="C88" s="3" t="s">
        <v>55</v>
      </c>
      <c r="D88" s="98">
        <v>199005.1</v>
      </c>
      <c r="E88" s="98">
        <v>149517.6</v>
      </c>
      <c r="F88" s="98">
        <v>126054.4</v>
      </c>
      <c r="G88" s="14">
        <f t="shared" si="4"/>
        <v>84.3073992626955</v>
      </c>
      <c r="H88" s="14">
        <f t="shared" si="5"/>
        <v>63.3422962527091</v>
      </c>
      <c r="I88" s="11">
        <f>G88-95</f>
        <v>-10.692600737304502</v>
      </c>
    </row>
    <row r="89" spans="1:9" s="6" customFormat="1" ht="40.5" customHeight="1">
      <c r="A89" s="1" t="s">
        <v>39</v>
      </c>
      <c r="B89" s="2" t="s">
        <v>40</v>
      </c>
      <c r="C89" s="2" t="s">
        <v>75</v>
      </c>
      <c r="D89" s="97">
        <f>D90+D91</f>
        <v>13819.699999999999</v>
      </c>
      <c r="E89" s="97">
        <f>E90+E91</f>
        <v>9024.3</v>
      </c>
      <c r="F89" s="97">
        <f>F90+F91</f>
        <v>7973.3</v>
      </c>
      <c r="G89" s="16">
        <f t="shared" si="4"/>
        <v>88.35366732045699</v>
      </c>
      <c r="H89" s="16">
        <f>F89/D89*100</f>
        <v>57.695174280194216</v>
      </c>
      <c r="I89" s="4" t="s">
        <v>97</v>
      </c>
    </row>
    <row r="90" spans="1:9" s="6" customFormat="1" ht="18" customHeight="1">
      <c r="A90" s="152"/>
      <c r="B90" s="152"/>
      <c r="C90" s="3" t="s">
        <v>54</v>
      </c>
      <c r="D90" s="98">
        <v>13797.4</v>
      </c>
      <c r="E90" s="98">
        <v>9002</v>
      </c>
      <c r="F90" s="98">
        <v>7967.7</v>
      </c>
      <c r="G90" s="14">
        <f t="shared" si="4"/>
        <v>88.5103310375472</v>
      </c>
      <c r="H90" s="14">
        <f t="shared" si="5"/>
        <v>57.74783654891501</v>
      </c>
      <c r="I90" s="11">
        <f>G90-95</f>
        <v>-6.489668962452797</v>
      </c>
    </row>
    <row r="91" spans="1:9" s="6" customFormat="1" ht="18" customHeight="1">
      <c r="A91" s="152"/>
      <c r="B91" s="152"/>
      <c r="C91" s="3" t="s">
        <v>55</v>
      </c>
      <c r="D91" s="98">
        <v>22.3</v>
      </c>
      <c r="E91" s="98">
        <v>22.3</v>
      </c>
      <c r="F91" s="98">
        <v>5.6</v>
      </c>
      <c r="G91" s="14">
        <f t="shared" si="4"/>
        <v>25.112107623318387</v>
      </c>
      <c r="H91" s="14">
        <f t="shared" si="5"/>
        <v>25.112107623318387</v>
      </c>
      <c r="I91" s="11">
        <f>G91-95</f>
        <v>-69.8878923766816</v>
      </c>
    </row>
    <row r="92" spans="1:9" s="6" customFormat="1" ht="21" customHeight="1">
      <c r="A92" s="1" t="s">
        <v>41</v>
      </c>
      <c r="B92" s="2" t="s">
        <v>42</v>
      </c>
      <c r="C92" s="2" t="s">
        <v>76</v>
      </c>
      <c r="D92" s="97">
        <f>D93+D94+D95</f>
        <v>447162.24</v>
      </c>
      <c r="E92" s="97">
        <f>E93+E94+E95</f>
        <v>320947.2</v>
      </c>
      <c r="F92" s="97">
        <f>F93+F94+F95</f>
        <v>228580.8</v>
      </c>
      <c r="G92" s="16">
        <f t="shared" si="4"/>
        <v>71.22068676716917</v>
      </c>
      <c r="H92" s="16">
        <f t="shared" si="5"/>
        <v>51.11809082985182</v>
      </c>
      <c r="I92" s="4" t="s">
        <v>97</v>
      </c>
    </row>
    <row r="93" spans="1:9" s="6" customFormat="1" ht="18" customHeight="1">
      <c r="A93" s="153"/>
      <c r="B93" s="154"/>
      <c r="C93" s="3" t="s">
        <v>54</v>
      </c>
      <c r="D93" s="98">
        <v>437322.2</v>
      </c>
      <c r="E93" s="98">
        <v>311629.1</v>
      </c>
      <c r="F93" s="98">
        <v>227217</v>
      </c>
      <c r="G93" s="145">
        <f t="shared" si="4"/>
        <v>72.91263877474857</v>
      </c>
      <c r="H93" s="14">
        <f t="shared" si="5"/>
        <v>51.956429378613755</v>
      </c>
      <c r="I93" s="11">
        <f>G93-95</f>
        <v>-22.087361225251428</v>
      </c>
    </row>
    <row r="94" spans="1:9" s="6" customFormat="1" ht="18" customHeight="1">
      <c r="A94" s="175"/>
      <c r="B94" s="176"/>
      <c r="C94" s="3" t="s">
        <v>55</v>
      </c>
      <c r="D94" s="98">
        <v>9291.3</v>
      </c>
      <c r="E94" s="98">
        <v>8769.4</v>
      </c>
      <c r="F94" s="98">
        <v>1363.8</v>
      </c>
      <c r="G94" s="14">
        <f t="shared" si="4"/>
        <v>15.551805140602552</v>
      </c>
      <c r="H94" s="14">
        <f t="shared" si="5"/>
        <v>14.678247392722223</v>
      </c>
      <c r="I94" s="11">
        <f>G94-95</f>
        <v>-79.44819485939745</v>
      </c>
    </row>
    <row r="95" spans="1:9" s="6" customFormat="1" ht="26.25" customHeight="1">
      <c r="A95" s="170"/>
      <c r="B95" s="171"/>
      <c r="C95" s="3" t="s">
        <v>112</v>
      </c>
      <c r="D95" s="98">
        <v>548.74</v>
      </c>
      <c r="E95" s="98">
        <v>548.7</v>
      </c>
      <c r="F95" s="98">
        <v>0</v>
      </c>
      <c r="G95" s="14">
        <f>F95/E95*100</f>
        <v>0</v>
      </c>
      <c r="H95" s="14">
        <f>F95/D95*100</f>
        <v>0</v>
      </c>
      <c r="I95" s="11">
        <f>G95-95</f>
        <v>-95</v>
      </c>
    </row>
    <row r="96" spans="1:9" s="6" customFormat="1" ht="39.75" customHeight="1">
      <c r="A96" s="1" t="s">
        <v>43</v>
      </c>
      <c r="B96" s="2" t="s">
        <v>44</v>
      </c>
      <c r="C96" s="2" t="s">
        <v>77</v>
      </c>
      <c r="D96" s="97">
        <f>D97+D99+D98</f>
        <v>533505.13</v>
      </c>
      <c r="E96" s="97">
        <f>E97+E99+E98</f>
        <v>415329.4</v>
      </c>
      <c r="F96" s="97">
        <f>F97+F99+F98</f>
        <v>363621.30000000005</v>
      </c>
      <c r="G96" s="16">
        <f t="shared" si="4"/>
        <v>87.55009878905756</v>
      </c>
      <c r="H96" s="16">
        <f t="shared" si="5"/>
        <v>68.15703908976471</v>
      </c>
      <c r="I96" s="4" t="s">
        <v>97</v>
      </c>
    </row>
    <row r="97" spans="1:9" s="6" customFormat="1" ht="18" customHeight="1">
      <c r="A97" s="152"/>
      <c r="B97" s="152"/>
      <c r="C97" s="3" t="s">
        <v>54</v>
      </c>
      <c r="D97" s="98">
        <v>473852.97</v>
      </c>
      <c r="E97" s="98">
        <v>355677.2</v>
      </c>
      <c r="F97" s="98">
        <v>314347.7</v>
      </c>
      <c r="G97" s="14">
        <f aca="true" t="shared" si="6" ref="G97:G112">F97/E97*100</f>
        <v>88.3800535991624</v>
      </c>
      <c r="H97" s="14">
        <f aca="true" t="shared" si="7" ref="H97:H112">F97/D97*100</f>
        <v>66.33865774862613</v>
      </c>
      <c r="I97" s="11">
        <f>G97-95</f>
        <v>-6.619946400837605</v>
      </c>
    </row>
    <row r="98" spans="1:9" s="6" customFormat="1" ht="18" customHeight="1">
      <c r="A98" s="152"/>
      <c r="B98" s="152"/>
      <c r="C98" s="3" t="s">
        <v>55</v>
      </c>
      <c r="D98" s="98">
        <v>2735.9</v>
      </c>
      <c r="E98" s="98">
        <v>2735.9</v>
      </c>
      <c r="F98" s="98">
        <v>2151.7</v>
      </c>
      <c r="G98" s="14">
        <f t="shared" si="6"/>
        <v>78.64688036843451</v>
      </c>
      <c r="H98" s="14">
        <f t="shared" si="7"/>
        <v>78.64688036843451</v>
      </c>
      <c r="I98" s="11">
        <f>G98-95</f>
        <v>-16.35311963156549</v>
      </c>
    </row>
    <row r="99" spans="1:9" s="6" customFormat="1" ht="24.75" customHeight="1">
      <c r="A99" s="152"/>
      <c r="B99" s="152"/>
      <c r="C99" s="3" t="s">
        <v>112</v>
      </c>
      <c r="D99" s="98">
        <v>56916.26</v>
      </c>
      <c r="E99" s="98">
        <v>56916.3</v>
      </c>
      <c r="F99" s="98">
        <v>47121.9</v>
      </c>
      <c r="G99" s="14">
        <f t="shared" si="6"/>
        <v>82.7915728886101</v>
      </c>
      <c r="H99" s="14">
        <f t="shared" si="7"/>
        <v>82.79163107344017</v>
      </c>
      <c r="I99" s="11">
        <f>G99-95</f>
        <v>-12.208427111389895</v>
      </c>
    </row>
    <row r="100" spans="1:9" s="6" customFormat="1" ht="30" customHeight="1">
      <c r="A100" s="1" t="s">
        <v>45</v>
      </c>
      <c r="B100" s="2" t="s">
        <v>46</v>
      </c>
      <c r="C100" s="2" t="s">
        <v>78</v>
      </c>
      <c r="D100" s="97">
        <f>D101</f>
        <v>19616</v>
      </c>
      <c r="E100" s="97">
        <f>E101</f>
        <v>13519.2</v>
      </c>
      <c r="F100" s="97">
        <f>F101</f>
        <v>12923.6</v>
      </c>
      <c r="G100" s="105">
        <f t="shared" si="6"/>
        <v>95.59441387064324</v>
      </c>
      <c r="H100" s="16">
        <f t="shared" si="7"/>
        <v>65.88295269168026</v>
      </c>
      <c r="I100" s="4" t="s">
        <v>97</v>
      </c>
    </row>
    <row r="101" spans="1:9" s="6" customFormat="1" ht="18" customHeight="1">
      <c r="A101" s="152"/>
      <c r="B101" s="152"/>
      <c r="C101" s="3" t="s">
        <v>54</v>
      </c>
      <c r="D101" s="98">
        <v>19616</v>
      </c>
      <c r="E101" s="98">
        <v>13519.2</v>
      </c>
      <c r="F101" s="98">
        <v>12923.6</v>
      </c>
      <c r="G101" s="14">
        <f t="shared" si="6"/>
        <v>95.59441387064324</v>
      </c>
      <c r="H101" s="14">
        <f t="shared" si="7"/>
        <v>65.88295269168026</v>
      </c>
      <c r="I101" s="11">
        <f>G101-95</f>
        <v>0.5944138706432369</v>
      </c>
    </row>
    <row r="102" spans="1:9" s="6" customFormat="1" ht="28.5" customHeight="1">
      <c r="A102" s="1" t="s">
        <v>47</v>
      </c>
      <c r="B102" s="2" t="s">
        <v>48</v>
      </c>
      <c r="C102" s="2" t="s">
        <v>79</v>
      </c>
      <c r="D102" s="97">
        <f>D103</f>
        <v>7697.5</v>
      </c>
      <c r="E102" s="97">
        <f>E103</f>
        <v>3757.8</v>
      </c>
      <c r="F102" s="97">
        <f>F103</f>
        <v>3377.3</v>
      </c>
      <c r="G102" s="16">
        <f t="shared" si="6"/>
        <v>89.87439459258077</v>
      </c>
      <c r="H102" s="16">
        <f t="shared" si="7"/>
        <v>43.87528418317636</v>
      </c>
      <c r="I102" s="4" t="s">
        <v>97</v>
      </c>
    </row>
    <row r="103" spans="1:9" s="6" customFormat="1" ht="18" customHeight="1">
      <c r="A103" s="152"/>
      <c r="B103" s="152"/>
      <c r="C103" s="3" t="s">
        <v>54</v>
      </c>
      <c r="D103" s="98">
        <v>7697.5</v>
      </c>
      <c r="E103" s="98">
        <v>3757.8</v>
      </c>
      <c r="F103" s="98">
        <v>3377.3</v>
      </c>
      <c r="G103" s="14">
        <f t="shared" si="6"/>
        <v>89.87439459258077</v>
      </c>
      <c r="H103" s="14">
        <f>F103/D103*100</f>
        <v>43.87528418317636</v>
      </c>
      <c r="I103" s="11">
        <f>G103-95</f>
        <v>-5.125605407419229</v>
      </c>
    </row>
    <row r="104" spans="1:9" s="6" customFormat="1" ht="21" customHeight="1">
      <c r="A104" s="1" t="s">
        <v>49</v>
      </c>
      <c r="B104" s="2" t="s">
        <v>50</v>
      </c>
      <c r="C104" s="2" t="s">
        <v>80</v>
      </c>
      <c r="D104" s="97">
        <f>D105+D106</f>
        <v>124595</v>
      </c>
      <c r="E104" s="97">
        <f>E105+E106</f>
        <v>87890.8</v>
      </c>
      <c r="F104" s="97">
        <f>F105+F106</f>
        <v>80795.1</v>
      </c>
      <c r="G104" s="16">
        <f t="shared" si="6"/>
        <v>91.92668629708685</v>
      </c>
      <c r="H104" s="16">
        <f t="shared" si="7"/>
        <v>64.84618162847626</v>
      </c>
      <c r="I104" s="4" t="s">
        <v>97</v>
      </c>
    </row>
    <row r="105" spans="1:9" s="6" customFormat="1" ht="18" customHeight="1">
      <c r="A105" s="153"/>
      <c r="B105" s="154"/>
      <c r="C105" s="3" t="s">
        <v>54</v>
      </c>
      <c r="D105" s="98">
        <v>124483.7</v>
      </c>
      <c r="E105" s="98">
        <v>87779.5</v>
      </c>
      <c r="F105" s="98">
        <v>80772.8</v>
      </c>
      <c r="G105" s="14">
        <f t="shared" si="6"/>
        <v>92.01784015630074</v>
      </c>
      <c r="H105" s="14">
        <f t="shared" si="7"/>
        <v>64.88624615110253</v>
      </c>
      <c r="I105" s="11">
        <f>G105-95</f>
        <v>-2.9821598436992645</v>
      </c>
    </row>
    <row r="106" spans="1:9" s="6" customFormat="1" ht="18" customHeight="1">
      <c r="A106" s="155"/>
      <c r="B106" s="156"/>
      <c r="C106" s="3" t="s">
        <v>55</v>
      </c>
      <c r="D106" s="98">
        <v>111.3</v>
      </c>
      <c r="E106" s="98">
        <v>111.3</v>
      </c>
      <c r="F106" s="98">
        <v>22.3</v>
      </c>
      <c r="G106" s="14">
        <f t="shared" si="6"/>
        <v>20.035938903863435</v>
      </c>
      <c r="H106" s="14">
        <f t="shared" si="7"/>
        <v>20.035938903863435</v>
      </c>
      <c r="I106" s="11">
        <f>G106-95</f>
        <v>-74.96406109613656</v>
      </c>
    </row>
    <row r="107" spans="1:9" ht="39.75" customHeight="1">
      <c r="A107" s="1" t="s">
        <v>51</v>
      </c>
      <c r="B107" s="2" t="s">
        <v>52</v>
      </c>
      <c r="C107" s="2" t="s">
        <v>82</v>
      </c>
      <c r="D107" s="97">
        <f>D108+D109+D110</f>
        <v>1382589.1</v>
      </c>
      <c r="E107" s="97">
        <f>E108+E109+E110</f>
        <v>982726</v>
      </c>
      <c r="F107" s="97">
        <f>F108+F109+F110</f>
        <v>557516.7</v>
      </c>
      <c r="G107" s="16">
        <f t="shared" si="6"/>
        <v>56.73165256643256</v>
      </c>
      <c r="H107" s="16">
        <f t="shared" si="7"/>
        <v>40.32410641744535</v>
      </c>
      <c r="I107" s="4" t="s">
        <v>97</v>
      </c>
    </row>
    <row r="108" spans="1:9" s="6" customFormat="1" ht="18" customHeight="1">
      <c r="A108" s="152"/>
      <c r="B108" s="152"/>
      <c r="C108" s="3" t="s">
        <v>54</v>
      </c>
      <c r="D108" s="98">
        <v>816917</v>
      </c>
      <c r="E108" s="98">
        <v>419103</v>
      </c>
      <c r="F108" s="98">
        <v>305696.6</v>
      </c>
      <c r="G108" s="145">
        <f t="shared" si="6"/>
        <v>72.94068522535032</v>
      </c>
      <c r="H108" s="14">
        <f t="shared" si="7"/>
        <v>37.42076612434311</v>
      </c>
      <c r="I108" s="11">
        <f>G108-95</f>
        <v>-22.05931477464968</v>
      </c>
    </row>
    <row r="109" spans="1:9" s="6" customFormat="1" ht="18" customHeight="1">
      <c r="A109" s="152"/>
      <c r="B109" s="152"/>
      <c r="C109" s="3" t="s">
        <v>55</v>
      </c>
      <c r="D109" s="98">
        <v>308176.3</v>
      </c>
      <c r="E109" s="98">
        <v>306127.2</v>
      </c>
      <c r="F109" s="98">
        <v>161657</v>
      </c>
      <c r="G109" s="14">
        <f t="shared" si="6"/>
        <v>52.80713376661728</v>
      </c>
      <c r="H109" s="14">
        <f t="shared" si="7"/>
        <v>52.45601300294669</v>
      </c>
      <c r="I109" s="11">
        <f>G109-95</f>
        <v>-42.19286623338272</v>
      </c>
    </row>
    <row r="110" spans="1:9" s="6" customFormat="1" ht="25.5">
      <c r="A110" s="152"/>
      <c r="B110" s="152"/>
      <c r="C110" s="3" t="s">
        <v>112</v>
      </c>
      <c r="D110" s="98">
        <v>257495.8</v>
      </c>
      <c r="E110" s="98">
        <f>257495.6+0.2</f>
        <v>257495.80000000002</v>
      </c>
      <c r="F110" s="98">
        <v>90163.1</v>
      </c>
      <c r="G110" s="14">
        <f t="shared" si="6"/>
        <v>35.0153672409414</v>
      </c>
      <c r="H110" s="14">
        <f t="shared" si="7"/>
        <v>35.01536724094141</v>
      </c>
      <c r="I110" s="11">
        <f>G110-95</f>
        <v>-59.9846327590586</v>
      </c>
    </row>
    <row r="111" spans="1:9" s="6" customFormat="1" ht="39.75" customHeight="1">
      <c r="A111" s="1" t="s">
        <v>53</v>
      </c>
      <c r="B111" s="2" t="s">
        <v>101</v>
      </c>
      <c r="C111" s="2" t="s">
        <v>81</v>
      </c>
      <c r="D111" s="97">
        <f>D112+D113</f>
        <v>56828.3</v>
      </c>
      <c r="E111" s="97">
        <f>E112+E113</f>
        <v>40214.3</v>
      </c>
      <c r="F111" s="97">
        <f>F112+F113</f>
        <v>39702.899999999994</v>
      </c>
      <c r="G111" s="16">
        <f t="shared" si="6"/>
        <v>98.7283130627662</v>
      </c>
      <c r="H111" s="16">
        <f t="shared" si="7"/>
        <v>69.86466250090183</v>
      </c>
      <c r="I111" s="4" t="s">
        <v>97</v>
      </c>
    </row>
    <row r="112" spans="1:9" s="6" customFormat="1" ht="18" customHeight="1">
      <c r="A112" s="153"/>
      <c r="B112" s="154"/>
      <c r="C112" s="3" t="s">
        <v>54</v>
      </c>
      <c r="D112" s="98">
        <v>56800.5</v>
      </c>
      <c r="E112" s="98">
        <v>40186.5</v>
      </c>
      <c r="F112" s="98">
        <v>39686.2</v>
      </c>
      <c r="G112" s="14">
        <f t="shared" si="6"/>
        <v>98.75505455812275</v>
      </c>
      <c r="H112" s="14">
        <f t="shared" si="7"/>
        <v>69.86945537451254</v>
      </c>
      <c r="I112" s="11">
        <f>G112-95</f>
        <v>3.755054558122751</v>
      </c>
    </row>
    <row r="113" spans="1:9" s="6" customFormat="1" ht="18" customHeight="1">
      <c r="A113" s="155"/>
      <c r="B113" s="156"/>
      <c r="C113" s="3" t="s">
        <v>55</v>
      </c>
      <c r="D113" s="98">
        <v>27.8</v>
      </c>
      <c r="E113" s="98">
        <v>27.8</v>
      </c>
      <c r="F113" s="98">
        <v>16.7</v>
      </c>
      <c r="G113" s="14">
        <f>F113/E113*100</f>
        <v>60.07194244604316</v>
      </c>
      <c r="H113" s="14">
        <f>F113/D113*100</f>
        <v>60.07194244604316</v>
      </c>
      <c r="I113" s="11">
        <f>G113-95</f>
        <v>-34.92805755395684</v>
      </c>
    </row>
    <row r="114" spans="1:9" s="12" customFormat="1" ht="18" customHeight="1" hidden="1">
      <c r="A114" s="166" t="s">
        <v>115</v>
      </c>
      <c r="B114" s="167"/>
      <c r="C114" s="168"/>
      <c r="D114" s="97">
        <v>0</v>
      </c>
      <c r="E114" s="15" t="s">
        <v>97</v>
      </c>
      <c r="F114" s="15" t="s">
        <v>97</v>
      </c>
      <c r="G114" s="15" t="s">
        <v>97</v>
      </c>
      <c r="H114" s="15" t="s">
        <v>97</v>
      </c>
      <c r="I114" s="15" t="s">
        <v>97</v>
      </c>
    </row>
    <row r="115" spans="1:9" ht="29.25" customHeight="1">
      <c r="A115" s="162" t="s">
        <v>92</v>
      </c>
      <c r="B115" s="163"/>
      <c r="C115" s="164"/>
      <c r="D115" s="117">
        <f>D117+D118+D119</f>
        <v>23333594.686</v>
      </c>
      <c r="E115" s="117">
        <f>E117+E118+E119</f>
        <v>16683725.399999997</v>
      </c>
      <c r="F115" s="117">
        <f>F117+F118+F119</f>
        <v>14063143.899999999</v>
      </c>
      <c r="G115" s="110">
        <f>F115/E115*100</f>
        <v>84.29258791324868</v>
      </c>
      <c r="H115" s="110">
        <f>F115/D115*100</f>
        <v>60.26994164100138</v>
      </c>
      <c r="I115" s="111" t="s">
        <v>97</v>
      </c>
    </row>
    <row r="116" spans="1:9" ht="15.75" customHeight="1">
      <c r="A116" s="165"/>
      <c r="B116" s="165"/>
      <c r="C116" s="112" t="s">
        <v>88</v>
      </c>
      <c r="D116" s="134"/>
      <c r="E116" s="114"/>
      <c r="F116" s="113"/>
      <c r="G116" s="114"/>
      <c r="H116" s="114"/>
      <c r="I116" s="115"/>
    </row>
    <row r="117" spans="1:9" ht="20.25" customHeight="1">
      <c r="A117" s="165"/>
      <c r="B117" s="165"/>
      <c r="C117" s="116" t="s">
        <v>54</v>
      </c>
      <c r="D117" s="117">
        <f>D7+D11+D16+D22+D25+D29+D33+D36+D40+D43+D46+D49+D52+D55+D59+D62+D65+D69+D73+D77+D80+D83+D87+D90+D93+D97+D101+D103+D105+D108+D112+D19</f>
        <v>17557482.1</v>
      </c>
      <c r="E117" s="117">
        <f>E7+E11+E16+E22+E25+E29+E33+E36+E40+E43+E46+E49+E52+E55+E59+E62+E65+E69+E73+E77+E80+E83+E87+E90+E93+E97+E101+E103+E105+E108+E112+E19</f>
        <v>12868274.299999997</v>
      </c>
      <c r="F117" s="117">
        <f>F7+F11+F16+F22+F25+F29+F33+F36+F40+F43+F46+F49+F52+F55+F59+F62+F65+F69+F73+F77+F80+F83+F87+F90+F93+F97+F101+F103+F105+F108+F112+F19</f>
        <v>11328996.199999997</v>
      </c>
      <c r="G117" s="110">
        <f>F117/E117*100</f>
        <v>88.03819327973137</v>
      </c>
      <c r="H117" s="110">
        <f>F117/D117*100</f>
        <v>64.52517585081289</v>
      </c>
      <c r="I117" s="118">
        <f>G117-95</f>
        <v>-6.961806720268626</v>
      </c>
    </row>
    <row r="118" spans="1:9" ht="18.75" customHeight="1">
      <c r="A118" s="165"/>
      <c r="B118" s="165"/>
      <c r="C118" s="116" t="s">
        <v>55</v>
      </c>
      <c r="D118" s="117">
        <f>(D26+D37+D41+D44+D47+D50+D53+D56+D60+D63+D66+D78+D88+D91+D94+D109+D70+D113+D106+D98+D84+D74+D30+D34+D23+D20+D17+D8)</f>
        <v>2973811.399999999</v>
      </c>
      <c r="E118" s="117">
        <f>(E26+E37+E41+E44+E47+E50+E53+E56+E60+E63+E66+E78+E88+E91+E94+E109+E70+E113+E106+E98+E84+E74+E30+E34+E23+E20+E17+E8)</f>
        <v>2312578.2</v>
      </c>
      <c r="F118" s="117">
        <f>(F26+F37+F41+F44+F47+F50+F53+F56+F60+F63+F66+F78+F88+F91+F94+F109+F70+F113+F106+F98+F84+F74+F30+F34+F23+F20+F17+F8)</f>
        <v>1928797.4000000001</v>
      </c>
      <c r="G118" s="110">
        <f>F118/E118*100</f>
        <v>83.40463470597447</v>
      </c>
      <c r="H118" s="110">
        <f>F118/D118*100</f>
        <v>64.85943930405273</v>
      </c>
      <c r="I118" s="118">
        <f>G118-95</f>
        <v>-11.595365294025527</v>
      </c>
    </row>
    <row r="119" spans="1:9" ht="30" customHeight="1">
      <c r="A119" s="165"/>
      <c r="B119" s="165"/>
      <c r="C119" s="119" t="s">
        <v>112</v>
      </c>
      <c r="D119" s="117">
        <f>D9+D27+D31+D38+D57+D67+D75+D81+D85+D99+D110+D71+D95</f>
        <v>2802301.1859999998</v>
      </c>
      <c r="E119" s="117">
        <f>(E27+E31+E38+E67+E71+E75+E81+E99+E110+E85+E9+E95+E57)</f>
        <v>1502872.9000000001</v>
      </c>
      <c r="F119" s="117">
        <f>(F27+F31+F38+F67+F71+F75+F81+F99+F110+F85+F9+F95)</f>
        <v>805350.3000000002</v>
      </c>
      <c r="G119" s="110">
        <f>F119/E119*100</f>
        <v>53.587385866096874</v>
      </c>
      <c r="H119" s="110">
        <f>F119/D119*100</f>
        <v>28.73889159464532</v>
      </c>
      <c r="I119" s="118">
        <f>G119-95</f>
        <v>-41.412614133903126</v>
      </c>
    </row>
    <row r="120" spans="1:9" ht="26.25" customHeight="1">
      <c r="A120" s="159" t="s">
        <v>91</v>
      </c>
      <c r="B120" s="160"/>
      <c r="C120" s="161"/>
      <c r="D120" s="151">
        <f>D122+D123+D124</f>
        <v>23410888.986</v>
      </c>
      <c r="E120" s="136">
        <f>E122+E123+E124</f>
        <v>16739882.399999997</v>
      </c>
      <c r="F120" s="136">
        <f>F122+F123+F124</f>
        <v>14063143.899999999</v>
      </c>
      <c r="G120" s="125">
        <f>F120/E120*100</f>
        <v>84.00981299605786</v>
      </c>
      <c r="H120" s="125">
        <f>F120/D120*100</f>
        <v>60.07095206170911</v>
      </c>
      <c r="I120" s="126" t="s">
        <v>97</v>
      </c>
    </row>
    <row r="121" spans="1:9" ht="14.25" customHeight="1">
      <c r="A121" s="172"/>
      <c r="B121" s="172"/>
      <c r="C121" s="120" t="s">
        <v>88</v>
      </c>
      <c r="D121" s="135"/>
      <c r="E121" s="123"/>
      <c r="F121" s="123"/>
      <c r="G121" s="123"/>
      <c r="H121" s="123"/>
      <c r="I121" s="127"/>
    </row>
    <row r="122" spans="1:9" ht="27" customHeight="1">
      <c r="A122" s="172"/>
      <c r="B122" s="172"/>
      <c r="C122" s="121" t="s">
        <v>102</v>
      </c>
      <c r="D122" s="150">
        <f>D117+D12-D11</f>
        <v>17634776.400000002</v>
      </c>
      <c r="E122" s="150">
        <f>E117+E12-E11</f>
        <v>12924431.299999997</v>
      </c>
      <c r="F122" s="150">
        <f>F117+F12-F11</f>
        <v>11328996.199999997</v>
      </c>
      <c r="G122" s="125">
        <f>F122/E122*100</f>
        <v>87.65566497304992</v>
      </c>
      <c r="H122" s="125">
        <f>F122/D122*100</f>
        <v>64.24235807152053</v>
      </c>
      <c r="I122" s="128">
        <f>G122-95</f>
        <v>-7.344335026950077</v>
      </c>
    </row>
    <row r="123" spans="1:9" ht="18.75" customHeight="1">
      <c r="A123" s="172"/>
      <c r="B123" s="172"/>
      <c r="C123" s="121" t="s">
        <v>55</v>
      </c>
      <c r="D123" s="150">
        <f>D118</f>
        <v>2973811.399999999</v>
      </c>
      <c r="E123" s="124">
        <f aca="true" t="shared" si="8" ref="D123:F124">E118</f>
        <v>2312578.2</v>
      </c>
      <c r="F123" s="124">
        <f>F118</f>
        <v>1928797.4000000001</v>
      </c>
      <c r="G123" s="125">
        <f>F123/E123*100</f>
        <v>83.40463470597447</v>
      </c>
      <c r="H123" s="125">
        <f>F123/D123*100</f>
        <v>64.85943930405273</v>
      </c>
      <c r="I123" s="129">
        <f>G123-95</f>
        <v>-11.595365294025527</v>
      </c>
    </row>
    <row r="124" spans="1:9" ht="27" customHeight="1">
      <c r="A124" s="172"/>
      <c r="B124" s="172"/>
      <c r="C124" s="122" t="s">
        <v>112</v>
      </c>
      <c r="D124" s="124">
        <f t="shared" si="8"/>
        <v>2802301.1859999998</v>
      </c>
      <c r="E124" s="124">
        <f t="shared" si="8"/>
        <v>1502872.9000000001</v>
      </c>
      <c r="F124" s="124">
        <f t="shared" si="8"/>
        <v>805350.3000000002</v>
      </c>
      <c r="G124" s="125">
        <f>F124/E124*100</f>
        <v>53.587385866096874</v>
      </c>
      <c r="H124" s="125">
        <f>F124/D124*100</f>
        <v>28.73889159464532</v>
      </c>
      <c r="I124" s="129">
        <f>G124-95</f>
        <v>-41.412614133903126</v>
      </c>
    </row>
    <row r="125" spans="1:9" ht="10.5" customHeight="1">
      <c r="A125" s="19"/>
      <c r="B125" s="5"/>
      <c r="C125" s="5"/>
      <c r="D125" s="69"/>
      <c r="E125" s="69"/>
      <c r="F125" s="73"/>
      <c r="G125" s="5"/>
      <c r="H125" s="5"/>
      <c r="I125" s="5"/>
    </row>
    <row r="126" spans="1:9" s="24" customFormat="1" ht="29.25" customHeight="1">
      <c r="A126" s="157" t="s">
        <v>114</v>
      </c>
      <c r="B126" s="158"/>
      <c r="C126" s="158"/>
      <c r="D126" s="158"/>
      <c r="E126" s="158"/>
      <c r="F126" s="158"/>
      <c r="G126" s="158"/>
      <c r="H126" s="158"/>
      <c r="I126" s="158"/>
    </row>
    <row r="127" spans="1:18" s="107" customFormat="1" ht="29.25" customHeight="1" hidden="1">
      <c r="A127" s="173" t="s">
        <v>148</v>
      </c>
      <c r="B127" s="174"/>
      <c r="C127" s="174"/>
      <c r="D127" s="174"/>
      <c r="E127" s="174"/>
      <c r="F127" s="174"/>
      <c r="G127" s="174"/>
      <c r="H127" s="174"/>
      <c r="I127" s="174"/>
      <c r="J127" s="106"/>
      <c r="K127" s="106"/>
      <c r="L127" s="106"/>
      <c r="M127" s="106"/>
      <c r="N127" s="106"/>
      <c r="O127" s="106"/>
      <c r="P127" s="106"/>
      <c r="Q127" s="106"/>
      <c r="R127" s="106"/>
    </row>
    <row r="128" spans="1:18" ht="17.25" customHeight="1">
      <c r="A128" s="157" t="s">
        <v>157</v>
      </c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</row>
    <row r="129" ht="12" customHeight="1"/>
    <row r="130" ht="12.75" customHeight="1"/>
  </sheetData>
  <sheetProtection password="CE2E" sheet="1" objects="1" scenarios="1"/>
  <mergeCells count="41">
    <mergeCell ref="A3:I3"/>
    <mergeCell ref="A16:B17"/>
    <mergeCell ref="A19:B20"/>
    <mergeCell ref="A59:B60"/>
    <mergeCell ref="A7:B9"/>
    <mergeCell ref="A49:B50"/>
    <mergeCell ref="A22:B23"/>
    <mergeCell ref="A29:B31"/>
    <mergeCell ref="A11:B14"/>
    <mergeCell ref="A33:B34"/>
    <mergeCell ref="A73:B75"/>
    <mergeCell ref="A77:B78"/>
    <mergeCell ref="A62:B63"/>
    <mergeCell ref="A65:B67"/>
    <mergeCell ref="A43:B44"/>
    <mergeCell ref="A46:B47"/>
    <mergeCell ref="A40:B41"/>
    <mergeCell ref="A52:B53"/>
    <mergeCell ref="A36:B38"/>
    <mergeCell ref="A55:B57"/>
    <mergeCell ref="A25:B27"/>
    <mergeCell ref="A69:B71"/>
    <mergeCell ref="A128:R128"/>
    <mergeCell ref="A97:B99"/>
    <mergeCell ref="A80:B81"/>
    <mergeCell ref="A121:B124"/>
    <mergeCell ref="A103:B103"/>
    <mergeCell ref="A90:B91"/>
    <mergeCell ref="A127:I127"/>
    <mergeCell ref="A93:B95"/>
    <mergeCell ref="A87:B88"/>
    <mergeCell ref="A83:B85"/>
    <mergeCell ref="A101:B101"/>
    <mergeCell ref="A112:B113"/>
    <mergeCell ref="A108:B110"/>
    <mergeCell ref="A126:I126"/>
    <mergeCell ref="A120:C120"/>
    <mergeCell ref="A115:C115"/>
    <mergeCell ref="A105:B106"/>
    <mergeCell ref="A116:B119"/>
    <mergeCell ref="A114:C114"/>
  </mergeCells>
  <printOptions/>
  <pageMargins left="0.5905511811023623" right="0.2755905511811024" top="0.32" bottom="0.4" header="0.5118110236220472" footer="0.2362204724409449"/>
  <pageSetup fitToHeight="6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9" sqref="P9:Q9"/>
    </sheetView>
  </sheetViews>
  <sheetFormatPr defaultColWidth="9.140625" defaultRowHeight="12.75"/>
  <cols>
    <col min="1" max="1" width="6.57421875" style="33" hidden="1" customWidth="1"/>
    <col min="2" max="2" width="8.8515625" style="34" customWidth="1"/>
    <col min="3" max="3" width="33.140625" style="0" customWidth="1"/>
    <col min="4" max="4" width="14.140625" style="0" customWidth="1"/>
    <col min="5" max="6" width="14.28125" style="51" customWidth="1"/>
    <col min="7" max="8" width="13.140625" style="0" customWidth="1"/>
    <col min="9" max="9" width="14.00390625" style="0" hidden="1" customWidth="1"/>
    <col min="10" max="10" width="12.00390625" style="0" hidden="1" customWidth="1"/>
    <col min="11" max="11" width="13.421875" style="30" hidden="1" customWidth="1"/>
    <col min="12" max="12" width="12.7109375" style="0" hidden="1" customWidth="1"/>
    <col min="13" max="14" width="12.7109375" style="51" hidden="1" customWidth="1"/>
    <col min="15" max="15" width="15.421875" style="0" customWidth="1"/>
  </cols>
  <sheetData>
    <row r="1" spans="1:10" ht="15.75">
      <c r="A1" s="26"/>
      <c r="B1" s="27"/>
      <c r="C1" s="28"/>
      <c r="D1" s="28"/>
      <c r="F1" s="29"/>
      <c r="G1" s="75"/>
      <c r="H1" s="29" t="s">
        <v>111</v>
      </c>
      <c r="I1" s="75"/>
      <c r="J1" s="75"/>
    </row>
    <row r="2" spans="1:10" ht="15.75">
      <c r="A2" s="26"/>
      <c r="B2" s="27"/>
      <c r="C2" s="28"/>
      <c r="D2" s="28"/>
      <c r="F2" s="29"/>
      <c r="H2" s="29" t="s">
        <v>163</v>
      </c>
      <c r="I2" s="75"/>
      <c r="J2" s="75"/>
    </row>
    <row r="3" spans="1:10" ht="15.75">
      <c r="A3" s="26"/>
      <c r="B3" s="27"/>
      <c r="C3" s="28"/>
      <c r="D3" s="28"/>
      <c r="F3" s="29"/>
      <c r="G3" s="29"/>
      <c r="H3" s="29"/>
      <c r="I3" s="29"/>
      <c r="J3" s="29"/>
    </row>
    <row r="4" spans="1:10" ht="18.75">
      <c r="A4" s="31"/>
      <c r="B4" s="179" t="s">
        <v>147</v>
      </c>
      <c r="C4" s="180"/>
      <c r="D4" s="180"/>
      <c r="E4" s="180"/>
      <c r="F4" s="180"/>
      <c r="G4" s="180"/>
      <c r="H4" s="181"/>
      <c r="I4" s="33"/>
      <c r="J4" s="33"/>
    </row>
    <row r="5" spans="1:15" ht="18.75">
      <c r="A5" s="31"/>
      <c r="B5" s="182" t="s">
        <v>158</v>
      </c>
      <c r="C5" s="183"/>
      <c r="D5" s="183"/>
      <c r="E5" s="183"/>
      <c r="F5" s="183"/>
      <c r="G5" s="183"/>
      <c r="H5" s="183"/>
      <c r="I5" s="76"/>
      <c r="J5" s="76"/>
      <c r="K5" s="81"/>
      <c r="L5" s="25"/>
      <c r="M5" s="80"/>
      <c r="N5" s="80"/>
      <c r="O5" s="25"/>
    </row>
    <row r="6" spans="1:15" ht="15" customHeight="1">
      <c r="A6" s="31"/>
      <c r="B6" s="25"/>
      <c r="C6" s="25"/>
      <c r="D6" s="25"/>
      <c r="E6" s="25"/>
      <c r="F6" s="25"/>
      <c r="G6" s="25"/>
      <c r="H6" s="25"/>
      <c r="I6" s="32"/>
      <c r="J6" s="32"/>
      <c r="K6" s="81"/>
      <c r="L6" s="25"/>
      <c r="M6" s="80"/>
      <c r="N6" s="80"/>
      <c r="O6" s="25"/>
    </row>
    <row r="7" spans="5:14" ht="15">
      <c r="E7" s="35"/>
      <c r="F7" s="36"/>
      <c r="G7" s="66" t="s">
        <v>83</v>
      </c>
      <c r="H7" s="36"/>
      <c r="I7" s="178" t="s">
        <v>137</v>
      </c>
      <c r="J7" s="178"/>
      <c r="K7" s="178" t="s">
        <v>135</v>
      </c>
      <c r="L7" s="178"/>
      <c r="M7" s="178" t="s">
        <v>134</v>
      </c>
      <c r="N7" s="178"/>
    </row>
    <row r="8" spans="1:14" ht="62.25" customHeight="1">
      <c r="A8" s="37" t="s">
        <v>117</v>
      </c>
      <c r="B8" s="38" t="s">
        <v>145</v>
      </c>
      <c r="C8" s="39" t="s">
        <v>144</v>
      </c>
      <c r="D8" s="38" t="s">
        <v>118</v>
      </c>
      <c r="E8" s="39" t="s">
        <v>159</v>
      </c>
      <c r="F8" s="39" t="s">
        <v>160</v>
      </c>
      <c r="G8" s="39" t="s">
        <v>161</v>
      </c>
      <c r="H8" s="39" t="s">
        <v>119</v>
      </c>
      <c r="I8" s="77" t="s">
        <v>132</v>
      </c>
      <c r="J8" s="65" t="s">
        <v>133</v>
      </c>
      <c r="K8" s="77" t="s">
        <v>132</v>
      </c>
      <c r="L8" s="65" t="s">
        <v>133</v>
      </c>
      <c r="M8" s="77" t="s">
        <v>132</v>
      </c>
      <c r="N8" s="65" t="s">
        <v>133</v>
      </c>
    </row>
    <row r="9" spans="1:15" ht="19.5" customHeight="1">
      <c r="A9" s="40" t="s">
        <v>120</v>
      </c>
      <c r="B9" s="41">
        <v>1</v>
      </c>
      <c r="C9" s="42" t="s">
        <v>138</v>
      </c>
      <c r="D9" s="102">
        <v>934256.5</v>
      </c>
      <c r="E9" s="102">
        <v>661573.6</v>
      </c>
      <c r="F9" s="102">
        <v>612105.1</v>
      </c>
      <c r="G9" s="43">
        <f>F9/E9*100</f>
        <v>92.52260066000215</v>
      </c>
      <c r="H9" s="44">
        <f>F9/D9*100</f>
        <v>65.51788507759913</v>
      </c>
      <c r="I9" s="82"/>
      <c r="J9" s="82"/>
      <c r="K9" s="138">
        <v>556417.2</v>
      </c>
      <c r="L9" s="138">
        <v>23850.9</v>
      </c>
      <c r="M9" s="84"/>
      <c r="N9" s="84"/>
      <c r="O9" s="61"/>
    </row>
    <row r="10" spans="1:15" ht="19.5" customHeight="1">
      <c r="A10" s="45" t="s">
        <v>121</v>
      </c>
      <c r="B10" s="46">
        <v>2</v>
      </c>
      <c r="C10" s="47" t="s">
        <v>139</v>
      </c>
      <c r="D10" s="102">
        <v>12017510.8</v>
      </c>
      <c r="E10" s="101">
        <v>8459200.5</v>
      </c>
      <c r="F10" s="101">
        <v>7804892.6</v>
      </c>
      <c r="G10" s="48">
        <f>F10/E10*100</f>
        <v>92.2651330938426</v>
      </c>
      <c r="H10" s="49">
        <f>F10/D10*100</f>
        <v>64.94600029816489</v>
      </c>
      <c r="I10" s="83"/>
      <c r="J10" s="83"/>
      <c r="K10" s="139">
        <v>5930898.3</v>
      </c>
      <c r="L10" s="140">
        <v>1730270.2</v>
      </c>
      <c r="M10" s="84"/>
      <c r="N10" s="84"/>
      <c r="O10" s="61"/>
    </row>
    <row r="11" spans="1:15" ht="19.5" customHeight="1">
      <c r="A11" s="45" t="s">
        <v>123</v>
      </c>
      <c r="B11" s="50">
        <v>3</v>
      </c>
      <c r="C11" s="47" t="s">
        <v>140</v>
      </c>
      <c r="D11" s="102">
        <f>1234218.1+73169.2+16190.8</f>
        <v>1323578.1</v>
      </c>
      <c r="E11" s="101">
        <f>935703.4+51278.5+14261.7</f>
        <v>1001243.6</v>
      </c>
      <c r="F11" s="101">
        <f>857726+46733.4+12126.3</f>
        <v>916585.7000000001</v>
      </c>
      <c r="G11" s="48">
        <f>F11/E11*100</f>
        <v>91.54472498001486</v>
      </c>
      <c r="H11" s="49">
        <f>F11/D11*100</f>
        <v>69.25059427924955</v>
      </c>
      <c r="I11" s="83"/>
      <c r="J11" s="83"/>
      <c r="K11" s="138">
        <f>718881.5+42628.5+12745</f>
        <v>774255</v>
      </c>
      <c r="L11" s="140">
        <v>131955.2</v>
      </c>
      <c r="M11" s="84"/>
      <c r="N11" s="84"/>
      <c r="O11" s="62"/>
    </row>
    <row r="12" spans="1:15" ht="15">
      <c r="A12" s="85"/>
      <c r="B12" s="52"/>
      <c r="C12" s="91" t="s">
        <v>146</v>
      </c>
      <c r="D12" s="108"/>
      <c r="E12" s="109"/>
      <c r="F12" s="109"/>
      <c r="G12" s="92"/>
      <c r="H12" s="54"/>
      <c r="I12" s="93"/>
      <c r="J12" s="93"/>
      <c r="K12" s="94"/>
      <c r="L12" s="94"/>
      <c r="M12" s="86"/>
      <c r="N12" s="86"/>
      <c r="O12" s="63"/>
    </row>
    <row r="13" spans="1:15" ht="17.25" customHeight="1">
      <c r="A13" s="85"/>
      <c r="B13" s="90"/>
      <c r="C13" s="53" t="s">
        <v>124</v>
      </c>
      <c r="D13" s="137">
        <v>73169.2</v>
      </c>
      <c r="E13" s="103">
        <v>51278.5</v>
      </c>
      <c r="F13" s="103">
        <v>46733.4</v>
      </c>
      <c r="G13" s="54">
        <f aca="true" t="shared" si="0" ref="G13:G21">F13/E13*100</f>
        <v>91.136441198553</v>
      </c>
      <c r="H13" s="54">
        <f aca="true" t="shared" si="1" ref="H13:H21">F13/D13*100</f>
        <v>63.87031701863626</v>
      </c>
      <c r="I13" s="83"/>
      <c r="J13" s="83"/>
      <c r="K13" s="141">
        <v>42628.5</v>
      </c>
      <c r="L13" s="142">
        <v>0</v>
      </c>
      <c r="M13" s="84"/>
      <c r="N13" s="84"/>
      <c r="O13" s="63"/>
    </row>
    <row r="14" spans="1:15" ht="18.75" customHeight="1">
      <c r="A14" s="85"/>
      <c r="B14" s="52"/>
      <c r="C14" s="53" t="s">
        <v>125</v>
      </c>
      <c r="D14" s="137">
        <v>16190.8</v>
      </c>
      <c r="E14" s="103">
        <v>14261.7</v>
      </c>
      <c r="F14" s="103">
        <v>12126.3</v>
      </c>
      <c r="G14" s="54">
        <f t="shared" si="0"/>
        <v>85.02703043816655</v>
      </c>
      <c r="H14" s="54">
        <f t="shared" si="1"/>
        <v>74.89623736937025</v>
      </c>
      <c r="I14" s="83"/>
      <c r="J14" s="83"/>
      <c r="K14" s="142">
        <v>12745</v>
      </c>
      <c r="L14" s="142">
        <v>0</v>
      </c>
      <c r="M14" s="89"/>
      <c r="N14" s="84"/>
      <c r="O14" s="63"/>
    </row>
    <row r="15" spans="1:15" ht="49.5" customHeight="1">
      <c r="A15" s="144" t="s">
        <v>127</v>
      </c>
      <c r="B15" s="50">
        <v>4</v>
      </c>
      <c r="C15" s="47" t="s">
        <v>149</v>
      </c>
      <c r="D15" s="102">
        <f>157254.4</f>
        <v>157254.4</v>
      </c>
      <c r="E15" s="101">
        <f>112874.8</f>
        <v>112874.8</v>
      </c>
      <c r="F15" s="101">
        <f>95057.5</f>
        <v>95057.5</v>
      </c>
      <c r="G15" s="48">
        <f t="shared" si="0"/>
        <v>84.2149886422833</v>
      </c>
      <c r="H15" s="49">
        <f t="shared" si="1"/>
        <v>60.44822911155428</v>
      </c>
      <c r="I15" s="83"/>
      <c r="J15" s="83"/>
      <c r="K15" s="142">
        <f>102083.3</f>
        <v>102083.3</v>
      </c>
      <c r="L15" s="142">
        <v>0</v>
      </c>
      <c r="M15" s="84"/>
      <c r="N15" s="84"/>
      <c r="O15" s="61"/>
    </row>
    <row r="16" spans="1:15" ht="19.5" customHeight="1">
      <c r="A16" s="45" t="s">
        <v>122</v>
      </c>
      <c r="B16" s="50">
        <v>5</v>
      </c>
      <c r="C16" s="47" t="s">
        <v>142</v>
      </c>
      <c r="D16" s="102">
        <f>6890954.2-73169.2-16190.8</f>
        <v>6801594.2</v>
      </c>
      <c r="E16" s="101">
        <f>4912310.9-51278.5-14261.7</f>
        <v>4846770.7</v>
      </c>
      <c r="F16" s="101">
        <f>3640429.6-46733.4-12126.3</f>
        <v>3581569.9000000004</v>
      </c>
      <c r="G16" s="48">
        <f>F16/E16*100</f>
        <v>73.8960046118955</v>
      </c>
      <c r="H16" s="49">
        <f>F16/D16*100</f>
        <v>52.65780043155177</v>
      </c>
      <c r="I16" s="83"/>
      <c r="J16" s="83"/>
      <c r="K16" s="142">
        <f>2928964.8-42628.5-12745</f>
        <v>2873591.3</v>
      </c>
      <c r="L16" s="142">
        <v>1090408.6</v>
      </c>
      <c r="M16" s="84"/>
      <c r="N16" s="84"/>
      <c r="O16" s="61"/>
    </row>
    <row r="17" spans="1:15" ht="19.5" customHeight="1">
      <c r="A17" s="45" t="s">
        <v>128</v>
      </c>
      <c r="B17" s="50">
        <v>6</v>
      </c>
      <c r="C17" s="47" t="s">
        <v>141</v>
      </c>
      <c r="D17" s="102">
        <v>1555711.9</v>
      </c>
      <c r="E17" s="101">
        <v>1323102</v>
      </c>
      <c r="F17" s="101">
        <v>878500.1</v>
      </c>
      <c r="G17" s="48">
        <f t="shared" si="0"/>
        <v>66.39700491723238</v>
      </c>
      <c r="H17" s="49">
        <f t="shared" si="1"/>
        <v>56.469330857467895</v>
      </c>
      <c r="I17" s="83"/>
      <c r="J17" s="83"/>
      <c r="K17" s="142">
        <v>910801.3</v>
      </c>
      <c r="L17" s="142">
        <v>165949.3</v>
      </c>
      <c r="M17" s="84"/>
      <c r="N17" s="84"/>
      <c r="O17" s="61"/>
    </row>
    <row r="18" spans="1:15" ht="19.5" customHeight="1">
      <c r="A18" s="45" t="s">
        <v>129</v>
      </c>
      <c r="B18" s="50">
        <v>7</v>
      </c>
      <c r="C18" s="47" t="s">
        <v>143</v>
      </c>
      <c r="D18" s="102">
        <v>364092.6</v>
      </c>
      <c r="E18" s="101">
        <v>155851.9</v>
      </c>
      <c r="F18" s="101">
        <v>75118.1</v>
      </c>
      <c r="G18" s="48">
        <f t="shared" si="0"/>
        <v>48.198385775213524</v>
      </c>
      <c r="H18" s="49">
        <f t="shared" si="1"/>
        <v>20.631592073005606</v>
      </c>
      <c r="I18" s="83"/>
      <c r="J18" s="83"/>
      <c r="K18" s="142">
        <v>110101.1</v>
      </c>
      <c r="L18" s="142">
        <v>0</v>
      </c>
      <c r="M18" s="84"/>
      <c r="N18" s="84"/>
      <c r="O18" s="61"/>
    </row>
    <row r="19" spans="1:15" ht="49.5" customHeight="1">
      <c r="A19" s="45" t="s">
        <v>126</v>
      </c>
      <c r="B19" s="50">
        <v>8</v>
      </c>
      <c r="C19" s="47" t="s">
        <v>150</v>
      </c>
      <c r="D19" s="102">
        <f>27799</f>
        <v>27799</v>
      </c>
      <c r="E19" s="101">
        <f>18051.8</f>
        <v>18051.8</v>
      </c>
      <c r="F19" s="101">
        <f>2241.2</f>
        <v>2241.2</v>
      </c>
      <c r="G19" s="48">
        <f t="shared" si="0"/>
        <v>12.415382399539103</v>
      </c>
      <c r="H19" s="49">
        <f t="shared" si="1"/>
        <v>8.06216050937084</v>
      </c>
      <c r="I19" s="83"/>
      <c r="J19" s="83"/>
      <c r="K19" s="142">
        <f>20461.1</f>
        <v>20461.1</v>
      </c>
      <c r="L19" s="142">
        <v>0</v>
      </c>
      <c r="M19" s="84"/>
      <c r="N19" s="84"/>
      <c r="O19" s="61"/>
    </row>
    <row r="20" spans="1:15" ht="19.5" customHeight="1">
      <c r="A20" s="45" t="s">
        <v>130</v>
      </c>
      <c r="B20" s="50"/>
      <c r="C20" s="55" t="s">
        <v>131</v>
      </c>
      <c r="D20" s="102">
        <f>309051.6-157254.4</f>
        <v>151797.19999999998</v>
      </c>
      <c r="E20" s="101">
        <f>217931.3-112874.8</f>
        <v>105056.49999999999</v>
      </c>
      <c r="F20" s="101">
        <f>192131.2-95057.5</f>
        <v>97073.70000000001</v>
      </c>
      <c r="G20" s="49">
        <f t="shared" si="0"/>
        <v>92.40142209192199</v>
      </c>
      <c r="H20" s="49">
        <f t="shared" si="1"/>
        <v>63.94959854331965</v>
      </c>
      <c r="I20" s="83"/>
      <c r="J20" s="83"/>
      <c r="K20" s="142">
        <f>196081.9-102083.3</f>
        <v>93998.59999999999</v>
      </c>
      <c r="L20" s="142">
        <v>0</v>
      </c>
      <c r="M20" s="84"/>
      <c r="N20" s="84"/>
      <c r="O20" s="61"/>
    </row>
    <row r="21" spans="1:15" ht="49.5" customHeight="1">
      <c r="A21" s="78"/>
      <c r="B21" s="146"/>
      <c r="C21" s="147" t="s">
        <v>136</v>
      </c>
      <c r="D21" s="148">
        <f>D9+D10+D17+D18+D11+D16+D15+D20+D19</f>
        <v>23333594.7</v>
      </c>
      <c r="E21" s="148">
        <f>E9+E10+E17+E18+E11+E16+E15+E20+E19</f>
        <v>16683725.400000002</v>
      </c>
      <c r="F21" s="148">
        <f>F20+F18+F15+F17+F16+F11+F10+F9+F19</f>
        <v>14063143.9</v>
      </c>
      <c r="G21" s="149">
        <f t="shared" si="0"/>
        <v>84.29258791324867</v>
      </c>
      <c r="H21" s="149">
        <f t="shared" si="1"/>
        <v>60.26994160483983</v>
      </c>
      <c r="I21" s="87"/>
      <c r="J21" s="88"/>
      <c r="K21" s="143">
        <f>SUM(K9:K20)-K13-K14</f>
        <v>11372607.2</v>
      </c>
      <c r="L21" s="143">
        <f>SUM(L9:L20)-L13-L14</f>
        <v>3142434.1999999997</v>
      </c>
      <c r="M21" s="88" t="e">
        <f>SUM(M9:M20)-M13-M14-#REF!-#REF!</f>
        <v>#REF!</v>
      </c>
      <c r="N21" s="88" t="e">
        <f>SUM(N9:N20)-N13-N14-#REF!-#REF!</f>
        <v>#REF!</v>
      </c>
      <c r="O21" s="61"/>
    </row>
    <row r="22" spans="1:15" ht="12.75">
      <c r="A22" s="104" t="s">
        <v>151</v>
      </c>
      <c r="D22" s="61"/>
      <c r="K22" s="64"/>
      <c r="L22" s="61"/>
      <c r="M22" s="62"/>
      <c r="N22" s="62"/>
      <c r="O22" s="61"/>
    </row>
    <row r="23" spans="1:15" ht="12.75">
      <c r="A23"/>
      <c r="B23"/>
      <c r="F23"/>
      <c r="K23" s="61"/>
      <c r="L23" s="61"/>
      <c r="M23" s="62"/>
      <c r="N23" s="62"/>
      <c r="O23" s="61"/>
    </row>
    <row r="24" spans="1:15" ht="12.75">
      <c r="A24"/>
      <c r="B24"/>
      <c r="F24"/>
      <c r="K24" s="61"/>
      <c r="L24" s="61"/>
      <c r="M24" s="62"/>
      <c r="N24" s="62"/>
      <c r="O24" s="61"/>
    </row>
    <row r="25" spans="1:15" ht="12.75">
      <c r="A25"/>
      <c r="B25"/>
      <c r="F25"/>
      <c r="K25" s="61"/>
      <c r="L25" s="61"/>
      <c r="M25" s="62"/>
      <c r="N25" s="62"/>
      <c r="O25" s="61"/>
    </row>
    <row r="26" spans="1:15" ht="12.75">
      <c r="A26"/>
      <c r="B26"/>
      <c r="F26"/>
      <c r="K26" s="61"/>
      <c r="L26" s="61"/>
      <c r="M26" s="62"/>
      <c r="N26" s="62"/>
      <c r="O26" s="61"/>
    </row>
    <row r="27" spans="1:15" ht="12.75">
      <c r="A27"/>
      <c r="B27"/>
      <c r="F27"/>
      <c r="K27" s="61"/>
      <c r="L27" s="61"/>
      <c r="M27" s="62"/>
      <c r="N27" s="62"/>
      <c r="O27" s="61"/>
    </row>
    <row r="28" spans="1:15" ht="12.75">
      <c r="A28"/>
      <c r="B28"/>
      <c r="F28"/>
      <c r="K28" s="61"/>
      <c r="L28" s="61"/>
      <c r="M28" s="62"/>
      <c r="N28" s="62"/>
      <c r="O28" s="61"/>
    </row>
    <row r="29" spans="1:15" ht="15.75">
      <c r="A29" s="56"/>
      <c r="B29" s="57"/>
      <c r="C29" s="58"/>
      <c r="D29" s="59"/>
      <c r="E29" s="79"/>
      <c r="K29" s="64"/>
      <c r="L29" s="61"/>
      <c r="M29" s="62"/>
      <c r="N29" s="62"/>
      <c r="O29" s="61"/>
    </row>
    <row r="30" spans="1:15" ht="15.75">
      <c r="A30" s="56"/>
      <c r="B30" s="57"/>
      <c r="C30" s="58"/>
      <c r="D30" s="59"/>
      <c r="E30" s="79"/>
      <c r="K30" s="64"/>
      <c r="L30" s="61"/>
      <c r="M30" s="62"/>
      <c r="N30" s="62"/>
      <c r="O30" s="61"/>
    </row>
    <row r="31" spans="1:5" ht="15.75">
      <c r="A31" s="56"/>
      <c r="B31" s="57"/>
      <c r="C31" s="60"/>
      <c r="D31" s="59"/>
      <c r="E31" s="79"/>
    </row>
  </sheetData>
  <sheetProtection password="CE2E" sheet="1" objects="1" scenarios="1"/>
  <mergeCells count="5">
    <mergeCell ref="M7:N7"/>
    <mergeCell ref="B4:H4"/>
    <mergeCell ref="B5:H5"/>
    <mergeCell ref="I7:J7"/>
    <mergeCell ref="K7:L7"/>
  </mergeCells>
  <printOptions/>
  <pageMargins left="0.59" right="0.39" top="0.58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2010-10-11T06:59:41Z</cp:lastPrinted>
  <dcterms:created xsi:type="dcterms:W3CDTF">2002-03-11T10:22:12Z</dcterms:created>
  <dcterms:modified xsi:type="dcterms:W3CDTF">2010-10-18T05:30:51Z</dcterms:modified>
  <cp:category/>
  <cp:version/>
  <cp:contentType/>
  <cp:contentStatus/>
</cp:coreProperties>
</file>