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2295" windowWidth="12390" windowHeight="9315" tabRatio="607" activeTab="0"/>
  </bookViews>
  <sheets>
    <sheet name="По ГРБС и источникам" sheetId="1" r:id="rId1"/>
    <sheet name="По руководителям" sheetId="2" r:id="rId2"/>
  </sheets>
  <definedNames>
    <definedName name="_xlnm._FilterDatabase" localSheetId="0" hidden="1">'По ГРБС и источникам'!$A$5:$R$124</definedName>
    <definedName name="_xlnm.Print_Titles" localSheetId="0">'По ГРБС и источникам'!$5:$5</definedName>
    <definedName name="_xlnm.Print_Area" localSheetId="0">'По ГРБС и источникам'!$A$1:$I$126</definedName>
    <definedName name="_xlnm.Print_Area" localSheetId="1">'По руководителям'!$B$1:$H$24</definedName>
  </definedNames>
  <calcPr fullCalcOnLoad="1"/>
</workbook>
</file>

<file path=xl/sharedStrings.xml><?xml version="1.0" encoding="utf-8"?>
<sst xmlns="http://schemas.openxmlformats.org/spreadsheetml/2006/main" count="278" uniqueCount="158">
  <si>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</si>
  <si>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</si>
  <si>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</si>
  <si>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</si>
  <si>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</si>
  <si>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</si>
  <si>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</si>
  <si>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</si>
  <si>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</si>
  <si>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</si>
  <si>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</si>
  <si>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</si>
  <si>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</si>
  <si>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</si>
  <si>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</si>
  <si>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</si>
  <si>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</si>
  <si>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</si>
  <si>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</si>
  <si>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</si>
  <si>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</si>
  <si>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</si>
  <si>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</si>
  <si>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</si>
  <si>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</si>
  <si>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</si>
  <si>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</si>
  <si>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</si>
  <si>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</si>
  <si>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</si>
  <si>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</si>
  <si>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</si>
  <si>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</si>
  <si>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</si>
  <si>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</si>
  <si>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</si>
  <si>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</si>
  <si>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</si>
  <si>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</si>
  <si>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</si>
  <si>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</si>
  <si>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</si>
  <si>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</si>
  <si>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</si>
  <si>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</si>
  <si>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</si>
  <si>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</si>
  <si>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</si>
  <si>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</si>
  <si>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</si>
  <si>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</si>
  <si>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</si>
  <si>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</si>
  <si>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</si>
  <si>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</si>
  <si>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</si>
  <si>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</si>
  <si>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</si>
  <si>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</si>
  <si>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</si>
  <si>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</si>
  <si>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</si>
  <si>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</si>
  <si>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</si>
  <si>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</si>
  <si>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</si>
  <si>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</si>
  <si>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</si>
  <si>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</si>
  <si>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</si>
  <si>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</si>
  <si>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</si>
  <si>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</si>
  <si>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</si>
  <si>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</si>
  <si>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</si>
  <si>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</si>
  <si>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</si>
  <si>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</si>
  <si>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</si>
  <si>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</si>
  <si>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</si>
  <si>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</si>
  <si>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</si>
  <si>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</si>
  <si>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</si>
  <si>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</si>
  <si>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</si>
  <si>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</si>
  <si>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судебные иски</t>
  </si>
  <si>
    <t>резервный фонд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</si>
  <si>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</si>
  <si>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</si>
  <si>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</si>
  <si>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</si>
  <si>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</si>
  <si>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</si>
  <si>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</si>
  <si>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</si>
  <si>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</si>
  <si>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</si>
  <si>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</si>
  <si>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  местного бюджета с учетом зарезервированных средств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</si>
  <si>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</si>
  <si>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</si>
  <si>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</si>
  <si>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</si>
  <si>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</si>
  <si>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</si>
  <si>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</si>
  <si>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</si>
  <si>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Приложение 3</t>
  </si>
  <si>
    <t>расходы, переданные из краевого бюджета на выполнение полномочий городского округа</t>
  </si>
  <si>
    <t>Нераспределенные МБТ</t>
  </si>
  <si>
    <t>%  выполнения годовых  ассигнований</t>
  </si>
  <si>
    <t>ФЦБ</t>
  </si>
  <si>
    <t>Ассигнования 2010 года</t>
  </si>
  <si>
    <t>1.00</t>
  </si>
  <si>
    <t>3.00</t>
  </si>
  <si>
    <t>8.00</t>
  </si>
  <si>
    <t>2.00</t>
  </si>
  <si>
    <t>5.00</t>
  </si>
  <si>
    <t>7.40</t>
  </si>
  <si>
    <t>6.00</t>
  </si>
  <si>
    <t>4.00</t>
  </si>
  <si>
    <t>7.00</t>
  </si>
  <si>
    <t xml:space="preserve">Прочие расходы </t>
  </si>
  <si>
    <t>мб</t>
  </si>
  <si>
    <t>кр</t>
  </si>
  <si>
    <t>касса</t>
  </si>
  <si>
    <t>кп</t>
  </si>
  <si>
    <t>ассигнов.</t>
  </si>
  <si>
    <t xml:space="preserve">Рейтинг </t>
  </si>
  <si>
    <t xml:space="preserve">   </t>
  </si>
  <si>
    <t>Приложение 2</t>
  </si>
  <si>
    <t>к пояснительной записке</t>
  </si>
  <si>
    <t>упр.по разв.потреб.рынка</t>
  </si>
  <si>
    <t>упр.по экологии и природопользов.</t>
  </si>
  <si>
    <t>депертамент дорог и транспорта</t>
  </si>
  <si>
    <t>Агеев В.Г.,                                                                            ФЦБ "Экономическое развитие", в т.ч.:</t>
  </si>
  <si>
    <t xml:space="preserve"> Гончаров И.В.,                                                                                     ФЦБ "Общественная безопасность", в т.ч.:</t>
  </si>
  <si>
    <t xml:space="preserve"> Ширяева Л.Н.,                                                               ФЦБ "Пространственное развитие"</t>
  </si>
  <si>
    <t xml:space="preserve"> Анисимова Е.Л.,                                                             ФЦБ "Административно-управленческий"</t>
  </si>
  <si>
    <t xml:space="preserve"> Южаков С.Н.,                                                               ФЦБ "Развитие инфраструктуры", "Городское хозяйство", в т.ч.:</t>
  </si>
  <si>
    <r>
      <t xml:space="preserve"> Маховиков А.Ю.                                                                                                     </t>
    </r>
    <r>
      <rPr>
        <sz val="11"/>
        <rFont val="Times New Roman"/>
        <family val="1"/>
      </rPr>
      <t>(прямое управление - информационно-аналитическое управление администрации города)</t>
    </r>
  </si>
  <si>
    <t>Оперативный анализ исполнения бюджета города Перми по расходам на 1 января 2011 года</t>
  </si>
  <si>
    <t>Кассовый расход на 01.01.2011</t>
  </si>
  <si>
    <t xml:space="preserve">%  выполнения кассового плана </t>
  </si>
  <si>
    <t>Ф.И.О руководителя, наименование ФЦБ</t>
  </si>
  <si>
    <t>Кассовый план 2010 года</t>
  </si>
  <si>
    <t xml:space="preserve">   * -   расчётный уровень установлен исходя из 95,0 % исполнения плана по расходам за 2010 год.</t>
  </si>
  <si>
    <t>Отклонение от установленного уровня выполнения плана (95%)*</t>
  </si>
  <si>
    <t>по состоянию на 1 января 2011 года</t>
  </si>
  <si>
    <t xml:space="preserve">Анализ исполнения бюджета города Перми </t>
  </si>
  <si>
    <t xml:space="preserve">по курируемым руководителями администрации города расходам </t>
  </si>
  <si>
    <t xml:space="preserve"> Кочурова Н.Г.,                                                                                                               ФЦБ "Социальная сфера"</t>
  </si>
  <si>
    <r>
      <t xml:space="preserve"> Чугарина Е.А.,                                                                                      ФЦБ "Планово-экономический" </t>
    </r>
    <r>
      <rPr>
        <sz val="11"/>
        <rFont val="Times New Roman"/>
        <family val="1"/>
      </rPr>
      <t xml:space="preserve">(планово-экономический департамент)    </t>
    </r>
  </si>
  <si>
    <r>
      <t xml:space="preserve">ВСЕГО                                                                                                        </t>
    </r>
    <r>
      <rPr>
        <sz val="12"/>
        <rFont val="Times New Roman"/>
        <family val="1"/>
      </rPr>
      <t>(без учета зарезервированных средств)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</si>
</sst>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8.5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8.5"/>
      <name val="MS Sans Serif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C00000"/>
      <name val="Times New Roman"/>
      <family val="1"/>
    </font>
    <font>
      <b/>
      <sz val="12"/>
      <color rgb="FFC00000"/>
      <name val="Times New Roman"/>
      <family val="1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171" fontId="8" fillId="0" borderId="10" xfId="0" applyNumberFormat="1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49" fontId="14" fillId="0" borderId="13" xfId="0" applyNumberFormat="1" applyFont="1" applyBorder="1" applyAlignment="1">
      <alignment horizontal="left" vertical="center" wrapText="1"/>
    </xf>
    <xf numFmtId="166" fontId="5" fillId="0" borderId="13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/>
    </xf>
    <xf numFmtId="166" fontId="1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11" fillId="0" borderId="10" xfId="0" applyNumberFormat="1" applyFont="1" applyBorder="1" applyAlignment="1">
      <alignment horizontal="left" vertical="center" indent="1"/>
    </xf>
    <xf numFmtId="166" fontId="11" fillId="0" borderId="10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 horizontal="left" vertical="center" wrapText="1" inden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19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11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71" fontId="12" fillId="0" borderId="13" xfId="0" applyNumberFormat="1" applyFont="1" applyFill="1" applyBorder="1" applyAlignment="1">
      <alignment/>
    </xf>
    <xf numFmtId="171" fontId="12" fillId="0" borderId="10" xfId="0" applyNumberFormat="1" applyFont="1" applyFill="1" applyBorder="1" applyAlignment="1">
      <alignment/>
    </xf>
    <xf numFmtId="171" fontId="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171" fontId="20" fillId="0" borderId="10" xfId="60" applyNumberFormat="1" applyFont="1" applyFill="1" applyBorder="1" applyAlignment="1">
      <alignment/>
    </xf>
    <xf numFmtId="171" fontId="20" fillId="0" borderId="10" xfId="60" applyNumberFormat="1" applyFont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21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71" fontId="4" fillId="33" borderId="10" xfId="0" applyNumberFormat="1" applyFont="1" applyFill="1" applyBorder="1" applyAlignment="1">
      <alignment vertical="center" wrapText="1"/>
    </xf>
    <xf numFmtId="171" fontId="4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left" vertical="center" wrapText="1"/>
    </xf>
    <xf numFmtId="171" fontId="0" fillId="33" borderId="14" xfId="0" applyNumberFormat="1" applyFont="1" applyFill="1" applyBorder="1" applyAlignment="1">
      <alignment horizontal="left" vertical="center" wrapText="1"/>
    </xf>
    <xf numFmtId="171" fontId="0" fillId="33" borderId="15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71" fontId="0" fillId="33" borderId="14" xfId="0" applyNumberFormat="1" applyFont="1" applyFill="1" applyBorder="1" applyAlignment="1">
      <alignment horizontal="left"/>
    </xf>
    <xf numFmtId="171" fontId="7" fillId="33" borderId="10" xfId="0" applyNumberFormat="1" applyFont="1" applyFill="1" applyBorder="1" applyAlignment="1">
      <alignment vertical="center" wrapText="1"/>
    </xf>
    <xf numFmtId="171" fontId="7" fillId="33" borderId="10" xfId="0" applyNumberFormat="1" applyFont="1" applyFill="1" applyBorder="1" applyAlignment="1">
      <alignment horizontal="center" vertical="center"/>
    </xf>
    <xf numFmtId="171" fontId="0" fillId="33" borderId="15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33" borderId="10" xfId="0" applyNumberFormat="1" applyFont="1" applyFill="1" applyBorder="1" applyAlignment="1">
      <alignment vertical="center" wrapText="1"/>
    </xf>
    <xf numFmtId="49" fontId="14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wrapText="1"/>
    </xf>
    <xf numFmtId="166" fontId="5" fillId="7" borderId="10" xfId="0" applyNumberFormat="1" applyFont="1" applyFill="1" applyBorder="1" applyAlignment="1">
      <alignment/>
    </xf>
    <xf numFmtId="2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71" fontId="1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9" fontId="11" fillId="0" borderId="10" xfId="0" applyNumberFormat="1" applyFont="1" applyBorder="1" applyAlignment="1">
      <alignment horizontal="left" vertical="center" wrapText="1" indent="1"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71" fontId="67" fillId="0" borderId="0" xfId="0" applyNumberFormat="1" applyFont="1" applyFill="1" applyAlignment="1">
      <alignment/>
    </xf>
    <xf numFmtId="171" fontId="68" fillId="0" borderId="0" xfId="0" applyNumberFormat="1" applyFont="1" applyFill="1" applyAlignment="1">
      <alignment/>
    </xf>
    <xf numFmtId="171" fontId="68" fillId="0" borderId="0" xfId="0" applyNumberFormat="1" applyFont="1" applyAlignment="1">
      <alignment/>
    </xf>
    <xf numFmtId="171" fontId="67" fillId="0" borderId="0" xfId="0" applyNumberFormat="1" applyFont="1" applyAlignment="1">
      <alignment/>
    </xf>
    <xf numFmtId="171" fontId="69" fillId="0" borderId="10" xfId="0" applyNumberFormat="1" applyFont="1" applyFill="1" applyBorder="1" applyAlignment="1">
      <alignment horizontal="center" vertical="center" wrapText="1"/>
    </xf>
    <xf numFmtId="171" fontId="70" fillId="0" borderId="10" xfId="0" applyNumberFormat="1" applyFont="1" applyFill="1" applyBorder="1" applyAlignment="1">
      <alignment horizontal="right" vertical="center" wrapText="1" indent="1"/>
    </xf>
    <xf numFmtId="171" fontId="71" fillId="33" borderId="10" xfId="0" applyNumberFormat="1" applyFont="1" applyFill="1" applyBorder="1" applyAlignment="1">
      <alignment horizontal="right" vertical="center" wrapText="1" indent="1"/>
    </xf>
    <xf numFmtId="171" fontId="70" fillId="33" borderId="10" xfId="0" applyNumberFormat="1" applyFont="1" applyFill="1" applyBorder="1" applyAlignment="1">
      <alignment horizontal="right" vertical="center" wrapText="1"/>
    </xf>
    <xf numFmtId="171" fontId="72" fillId="33" borderId="14" xfId="0" applyNumberFormat="1" applyFont="1" applyFill="1" applyBorder="1" applyAlignment="1">
      <alignment horizontal="left" vertical="center" wrapText="1"/>
    </xf>
    <xf numFmtId="171" fontId="73" fillId="34" borderId="10" xfId="0" applyNumberFormat="1" applyFont="1" applyFill="1" applyBorder="1" applyAlignment="1">
      <alignment horizontal="right" vertical="center"/>
    </xf>
    <xf numFmtId="171" fontId="72" fillId="33" borderId="14" xfId="0" applyNumberFormat="1" applyFont="1" applyFill="1" applyBorder="1" applyAlignment="1">
      <alignment horizontal="left"/>
    </xf>
    <xf numFmtId="171" fontId="73" fillId="34" borderId="10" xfId="0" applyNumberFormat="1" applyFont="1" applyFill="1" applyBorder="1" applyAlignment="1">
      <alignment horizontal="right" vertical="center" wrapText="1"/>
    </xf>
    <xf numFmtId="171" fontId="74" fillId="7" borderId="10" xfId="0" applyNumberFormat="1" applyFont="1" applyFill="1" applyBorder="1" applyAlignment="1">
      <alignment/>
    </xf>
    <xf numFmtId="171" fontId="68" fillId="0" borderId="10" xfId="60" applyNumberFormat="1" applyFont="1" applyFill="1" applyBorder="1" applyAlignment="1">
      <alignment/>
    </xf>
    <xf numFmtId="49" fontId="68" fillId="0" borderId="10" xfId="0" applyNumberFormat="1" applyFont="1" applyBorder="1" applyAlignment="1">
      <alignment horizontal="center" vertical="center"/>
    </xf>
    <xf numFmtId="49" fontId="75" fillId="0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33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3" fillId="35" borderId="10" xfId="0" applyNumberFormat="1" applyFont="1" applyFill="1" applyBorder="1" applyAlignment="1">
      <alignment horizontal="right" vertical="center" wrapText="1" indent="1"/>
    </xf>
    <xf numFmtId="171" fontId="4" fillId="33" borderId="10" xfId="0" applyNumberFormat="1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left"/>
    </xf>
    <xf numFmtId="171" fontId="7" fillId="34" borderId="10" xfId="0" applyNumberFormat="1" applyFont="1" applyFill="1" applyBorder="1" applyAlignment="1">
      <alignment horizontal="right" vertical="center" wrapText="1"/>
    </xf>
    <xf numFmtId="166" fontId="69" fillId="0" borderId="10" xfId="0" applyNumberFormat="1" applyFont="1" applyFill="1" applyBorder="1" applyAlignment="1">
      <alignment horizontal="center" vertical="center" wrapText="1"/>
    </xf>
    <xf numFmtId="171" fontId="0" fillId="34" borderId="14" xfId="0" applyNumberFormat="1" applyFont="1" applyFill="1" applyBorder="1" applyAlignment="1">
      <alignment horizontal="left"/>
    </xf>
    <xf numFmtId="2" fontId="76" fillId="0" borderId="10" xfId="0" applyNumberFormat="1" applyFont="1" applyBorder="1" applyAlignment="1">
      <alignment horizontal="center" vertical="center" wrapText="1"/>
    </xf>
    <xf numFmtId="166" fontId="77" fillId="7" borderId="10" xfId="0" applyNumberFormat="1" applyFont="1" applyFill="1" applyBorder="1" applyAlignment="1">
      <alignment/>
    </xf>
    <xf numFmtId="171" fontId="77" fillId="7" borderId="10" xfId="0" applyNumberFormat="1" applyFont="1" applyFill="1" applyBorder="1" applyAlignment="1">
      <alignment/>
    </xf>
    <xf numFmtId="171" fontId="14" fillId="0" borderId="13" xfId="0" applyNumberFormat="1" applyFont="1" applyFill="1" applyBorder="1" applyAlignment="1">
      <alignment/>
    </xf>
    <xf numFmtId="171" fontId="11" fillId="0" borderId="13" xfId="0" applyNumberFormat="1" applyFont="1" applyFill="1" applyBorder="1" applyAlignment="1">
      <alignment/>
    </xf>
    <xf numFmtId="171" fontId="5" fillId="7" borderId="10" xfId="0" applyNumberFormat="1" applyFont="1" applyFill="1" applyBorder="1" applyAlignment="1">
      <alignment/>
    </xf>
    <xf numFmtId="171" fontId="14" fillId="0" borderId="10" xfId="0" applyNumberFormat="1" applyFont="1" applyFill="1" applyBorder="1" applyAlignment="1">
      <alignment/>
    </xf>
    <xf numFmtId="171" fontId="11" fillId="0" borderId="10" xfId="0" applyNumberFormat="1" applyFont="1" applyFill="1" applyBorder="1" applyAlignment="1">
      <alignment/>
    </xf>
    <xf numFmtId="166" fontId="3" fillId="34" borderId="10" xfId="0" applyNumberFormat="1" applyFont="1" applyFill="1" applyBorder="1" applyAlignment="1">
      <alignment vertical="center"/>
    </xf>
    <xf numFmtId="166" fontId="4" fillId="34" borderId="10" xfId="0" applyNumberFormat="1" applyFont="1" applyFill="1" applyBorder="1" applyAlignment="1">
      <alignment vertical="center"/>
    </xf>
    <xf numFmtId="166" fontId="7" fillId="34" borderId="10" xfId="0" applyNumberFormat="1" applyFont="1" applyFill="1" applyBorder="1" applyAlignment="1">
      <alignment vertical="center"/>
    </xf>
    <xf numFmtId="171" fontId="4" fillId="0" borderId="10" xfId="60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horizontal="right" vertical="center" inden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9" fillId="0" borderId="12" xfId="0" applyNumberFormat="1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/>
    </xf>
    <xf numFmtId="0" fontId="6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tabSelected="1" zoomScale="91" zoomScaleNormal="91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6" sqref="B6"/>
    </sheetView>
  </sheetViews>
  <sheetFormatPr defaultColWidth="9.140625" defaultRowHeight="12.75"/>
  <cols>
    <col min="1" max="1" width="5.8515625" style="17" customWidth="1"/>
    <col min="2" max="2" width="30.7109375" style="0" customWidth="1"/>
    <col min="3" max="3" width="47.57421875" style="0" customWidth="1"/>
    <col min="4" max="4" width="13.28125" style="12" customWidth="1"/>
    <col min="5" max="5" width="12.8515625" style="12" hidden="1" customWidth="1"/>
    <col min="6" max="6" width="13.421875" style="99" customWidth="1"/>
    <col min="7" max="7" width="12.28125" style="61" hidden="1" customWidth="1"/>
    <col min="8" max="8" width="10.8515625" style="61" customWidth="1"/>
    <col min="9" max="9" width="14.57421875" style="61" customWidth="1"/>
  </cols>
  <sheetData>
    <row r="1" spans="7:9" ht="15">
      <c r="G1" s="46"/>
      <c r="H1" s="46"/>
      <c r="I1" s="75" t="s">
        <v>134</v>
      </c>
    </row>
    <row r="2" spans="7:9" ht="15">
      <c r="G2" s="46"/>
      <c r="H2" s="46"/>
      <c r="I2" s="75" t="s">
        <v>135</v>
      </c>
    </row>
    <row r="3" spans="1:9" s="6" customFormat="1" ht="21.75" customHeight="1">
      <c r="A3" s="183" t="s">
        <v>145</v>
      </c>
      <c r="B3" s="183"/>
      <c r="C3" s="183"/>
      <c r="D3" s="183"/>
      <c r="E3" s="183"/>
      <c r="F3" s="183"/>
      <c r="G3" s="183"/>
      <c r="H3" s="183"/>
      <c r="I3" s="183"/>
    </row>
    <row r="4" spans="1:9" s="6" customFormat="1" ht="18.75" customHeight="1">
      <c r="A4" s="18"/>
      <c r="B4" s="7"/>
      <c r="C4" s="7"/>
      <c r="D4" s="59"/>
      <c r="E4" s="59"/>
      <c r="F4" s="100"/>
      <c r="G4" s="8"/>
      <c r="H4" s="8"/>
      <c r="I4" s="9" t="s">
        <v>83</v>
      </c>
    </row>
    <row r="5" spans="1:9" s="12" customFormat="1" ht="74.25" customHeight="1">
      <c r="A5" s="1" t="s">
        <v>1</v>
      </c>
      <c r="B5" s="1" t="s">
        <v>87</v>
      </c>
      <c r="C5" s="1" t="s">
        <v>100</v>
      </c>
      <c r="D5" s="15" t="s">
        <v>116</v>
      </c>
      <c r="E5" s="122" t="s">
        <v>149</v>
      </c>
      <c r="F5" s="10" t="s">
        <v>146</v>
      </c>
      <c r="G5" s="146" t="s">
        <v>147</v>
      </c>
      <c r="H5" s="10" t="s">
        <v>114</v>
      </c>
      <c r="I5" s="22" t="s">
        <v>151</v>
      </c>
    </row>
    <row r="6" spans="1:9" s="6" customFormat="1" ht="39" customHeight="1">
      <c r="A6" s="1" t="s">
        <v>84</v>
      </c>
      <c r="B6" s="2" t="s">
        <v>2</v>
      </c>
      <c r="C6" s="2" t="s">
        <v>56</v>
      </c>
      <c r="D6" s="136">
        <f>D7+D9+D8</f>
        <v>608501.2000000001</v>
      </c>
      <c r="E6" s="136">
        <f>E7+E9+E8</f>
        <v>441097.80000000005</v>
      </c>
      <c r="F6" s="136">
        <f>F7+F9+F8</f>
        <v>595496.6</v>
      </c>
      <c r="G6" s="16">
        <f aca="true" t="shared" si="0" ref="G6:G38">F6/E6*100</f>
        <v>135.0033031223461</v>
      </c>
      <c r="H6" s="113">
        <f aca="true" t="shared" si="1" ref="H6:H38">F6/D6*100</f>
        <v>97.86284727129542</v>
      </c>
      <c r="I6" s="4" t="s">
        <v>97</v>
      </c>
    </row>
    <row r="7" spans="1:9" s="6" customFormat="1" ht="18" customHeight="1">
      <c r="A7" s="165"/>
      <c r="B7" s="165"/>
      <c r="C7" s="3" t="s">
        <v>54</v>
      </c>
      <c r="D7" s="135">
        <v>488317.3</v>
      </c>
      <c r="E7" s="135">
        <v>341193.8</v>
      </c>
      <c r="F7" s="134">
        <v>480373.2</v>
      </c>
      <c r="G7" s="14">
        <f t="shared" si="0"/>
        <v>140.7918901222707</v>
      </c>
      <c r="H7" s="14">
        <f t="shared" si="1"/>
        <v>98.37316842962558</v>
      </c>
      <c r="I7" s="11">
        <f>H7-95</f>
        <v>3.3731684296255793</v>
      </c>
    </row>
    <row r="8" spans="1:9" s="6" customFormat="1" ht="18" customHeight="1">
      <c r="A8" s="165"/>
      <c r="B8" s="165"/>
      <c r="C8" s="3" t="s">
        <v>55</v>
      </c>
      <c r="D8" s="135">
        <v>77.9</v>
      </c>
      <c r="E8" s="135">
        <v>77.9</v>
      </c>
      <c r="F8" s="134">
        <v>47.6</v>
      </c>
      <c r="G8" s="14">
        <f>F8/E8*100</f>
        <v>61.103979460847235</v>
      </c>
      <c r="H8" s="14">
        <f>F8/D8*100</f>
        <v>61.103979460847235</v>
      </c>
      <c r="I8" s="11">
        <f aca="true" t="shared" si="2" ref="I8:I73">H8-95</f>
        <v>-33.896020539152765</v>
      </c>
    </row>
    <row r="9" spans="1:9" s="6" customFormat="1" ht="28.5" customHeight="1">
      <c r="A9" s="165"/>
      <c r="B9" s="165"/>
      <c r="C9" s="3" t="s">
        <v>112</v>
      </c>
      <c r="D9" s="159">
        <f>118596.9+1509.1</f>
        <v>120106</v>
      </c>
      <c r="E9" s="135">
        <f>111337.6-11511.5</f>
        <v>99826.1</v>
      </c>
      <c r="F9" s="135">
        <v>115075.8</v>
      </c>
      <c r="G9" s="14">
        <f t="shared" si="0"/>
        <v>115.27626542557508</v>
      </c>
      <c r="H9" s="14">
        <f t="shared" si="1"/>
        <v>95.81186618487003</v>
      </c>
      <c r="I9" s="11">
        <f t="shared" si="2"/>
        <v>0.811866184870027</v>
      </c>
    </row>
    <row r="10" spans="1:9" s="6" customFormat="1" ht="28.5" customHeight="1">
      <c r="A10" s="1" t="s">
        <v>85</v>
      </c>
      <c r="B10" s="2" t="s">
        <v>0</v>
      </c>
      <c r="C10" s="2" t="s">
        <v>86</v>
      </c>
      <c r="D10" s="136">
        <f>D12</f>
        <v>106564.4</v>
      </c>
      <c r="E10" s="136">
        <f>E12</f>
        <v>118699.3</v>
      </c>
      <c r="F10" s="136">
        <f>F12</f>
        <v>66519.2</v>
      </c>
      <c r="G10" s="16">
        <f t="shared" si="0"/>
        <v>56.04009459196473</v>
      </c>
      <c r="H10" s="16">
        <f t="shared" si="1"/>
        <v>62.42159670584173</v>
      </c>
      <c r="I10" s="4" t="s">
        <v>97</v>
      </c>
    </row>
    <row r="11" spans="1:9" s="6" customFormat="1" ht="27" customHeight="1">
      <c r="A11" s="165"/>
      <c r="B11" s="165"/>
      <c r="C11" s="3" t="s">
        <v>94</v>
      </c>
      <c r="D11" s="134">
        <v>66566.5</v>
      </c>
      <c r="E11" s="134">
        <v>58114.5</v>
      </c>
      <c r="F11" s="134">
        <v>66519.2</v>
      </c>
      <c r="G11" s="14">
        <f t="shared" si="0"/>
        <v>114.46231147131955</v>
      </c>
      <c r="H11" s="94">
        <f t="shared" si="1"/>
        <v>99.9289432372139</v>
      </c>
      <c r="I11" s="11">
        <f t="shared" si="2"/>
        <v>4.9289432372139</v>
      </c>
    </row>
    <row r="12" spans="1:9" s="6" customFormat="1" ht="27" customHeight="1">
      <c r="A12" s="165"/>
      <c r="B12" s="165"/>
      <c r="C12" s="13" t="s">
        <v>93</v>
      </c>
      <c r="D12" s="137">
        <f>D13+D14+D11</f>
        <v>106564.4</v>
      </c>
      <c r="E12" s="137">
        <f>E13+E14+E11</f>
        <v>118699.3</v>
      </c>
      <c r="F12" s="137">
        <f>F11</f>
        <v>66519.2</v>
      </c>
      <c r="G12" s="20">
        <f t="shared" si="0"/>
        <v>56.04009459196473</v>
      </c>
      <c r="H12" s="20">
        <f t="shared" si="1"/>
        <v>62.42159670584173</v>
      </c>
      <c r="I12" s="21">
        <f t="shared" si="2"/>
        <v>-32.57840329415827</v>
      </c>
    </row>
    <row r="13" spans="1:9" s="6" customFormat="1" ht="16.5" customHeight="1" hidden="1">
      <c r="A13" s="165"/>
      <c r="B13" s="165"/>
      <c r="C13" s="91" t="s">
        <v>89</v>
      </c>
      <c r="D13" s="138">
        <v>550.9</v>
      </c>
      <c r="E13" s="124">
        <v>7034.8</v>
      </c>
      <c r="F13" s="138">
        <v>0</v>
      </c>
      <c r="G13" s="92">
        <f t="shared" si="0"/>
        <v>0</v>
      </c>
      <c r="H13" s="92">
        <f t="shared" si="1"/>
        <v>0</v>
      </c>
      <c r="I13" s="156">
        <f t="shared" si="2"/>
        <v>-95</v>
      </c>
    </row>
    <row r="14" spans="1:9" s="6" customFormat="1" ht="16.5" customHeight="1" hidden="1">
      <c r="A14" s="165"/>
      <c r="B14" s="165"/>
      <c r="C14" s="91" t="s">
        <v>90</v>
      </c>
      <c r="D14" s="140">
        <f>39467-20</f>
        <v>39447</v>
      </c>
      <c r="E14" s="124">
        <v>53550</v>
      </c>
      <c r="F14" s="138">
        <v>0</v>
      </c>
      <c r="G14" s="92">
        <f t="shared" si="0"/>
        <v>0</v>
      </c>
      <c r="H14" s="92">
        <f t="shared" si="1"/>
        <v>0</v>
      </c>
      <c r="I14" s="156">
        <f t="shared" si="2"/>
        <v>-95</v>
      </c>
    </row>
    <row r="15" spans="1:9" s="6" customFormat="1" ht="39.75" customHeight="1">
      <c r="A15" s="1" t="s">
        <v>3</v>
      </c>
      <c r="B15" s="2" t="s">
        <v>4</v>
      </c>
      <c r="C15" s="2" t="s">
        <v>57</v>
      </c>
      <c r="D15" s="136">
        <f>D16+D17</f>
        <v>120248.59999999999</v>
      </c>
      <c r="E15" s="136">
        <f>E16+E17</f>
        <v>88966.5</v>
      </c>
      <c r="F15" s="136">
        <f>F16+F17</f>
        <v>103070.3</v>
      </c>
      <c r="G15" s="16">
        <f t="shared" si="0"/>
        <v>115.85293340751856</v>
      </c>
      <c r="H15" s="16">
        <f t="shared" si="1"/>
        <v>85.71434511503669</v>
      </c>
      <c r="I15" s="4" t="s">
        <v>97</v>
      </c>
    </row>
    <row r="16" spans="1:9" s="6" customFormat="1" ht="18" customHeight="1">
      <c r="A16" s="161"/>
      <c r="B16" s="162"/>
      <c r="C16" s="3" t="s">
        <v>54</v>
      </c>
      <c r="D16" s="134">
        <v>120231.9</v>
      </c>
      <c r="E16" s="134">
        <v>88949.8</v>
      </c>
      <c r="F16" s="134">
        <v>103064.7</v>
      </c>
      <c r="G16" s="14">
        <f t="shared" si="0"/>
        <v>115.86838868665245</v>
      </c>
      <c r="H16" s="14">
        <f t="shared" si="1"/>
        <v>85.72159302148597</v>
      </c>
      <c r="I16" s="11">
        <f t="shared" si="2"/>
        <v>-9.278406978514028</v>
      </c>
    </row>
    <row r="17" spans="1:9" s="6" customFormat="1" ht="18" customHeight="1">
      <c r="A17" s="163"/>
      <c r="B17" s="164"/>
      <c r="C17" s="3" t="s">
        <v>55</v>
      </c>
      <c r="D17" s="134">
        <v>16.7</v>
      </c>
      <c r="E17" s="134">
        <v>16.7</v>
      </c>
      <c r="F17" s="134">
        <v>5.6</v>
      </c>
      <c r="G17" s="14">
        <f>F17/E17*100</f>
        <v>33.532934131736525</v>
      </c>
      <c r="H17" s="14">
        <f>F17/D17*100</f>
        <v>33.532934131736525</v>
      </c>
      <c r="I17" s="11">
        <f t="shared" si="2"/>
        <v>-61.467065868263475</v>
      </c>
    </row>
    <row r="18" spans="1:9" s="6" customFormat="1" ht="38.25" customHeight="1">
      <c r="A18" s="1" t="s">
        <v>107</v>
      </c>
      <c r="B18" s="2" t="s">
        <v>108</v>
      </c>
      <c r="C18" s="2" t="s">
        <v>110</v>
      </c>
      <c r="D18" s="136">
        <f>D19+D20</f>
        <v>49241.4</v>
      </c>
      <c r="E18" s="136">
        <f>E19+E20</f>
        <v>96485.90000000001</v>
      </c>
      <c r="F18" s="136">
        <f>F19+F20</f>
        <v>47492.1</v>
      </c>
      <c r="G18" s="16">
        <f t="shared" si="0"/>
        <v>49.22180339303463</v>
      </c>
      <c r="H18" s="113">
        <f t="shared" si="1"/>
        <v>96.44750149264642</v>
      </c>
      <c r="I18" s="4" t="s">
        <v>97</v>
      </c>
    </row>
    <row r="19" spans="1:9" s="6" customFormat="1" ht="18" customHeight="1">
      <c r="A19" s="161"/>
      <c r="B19" s="162"/>
      <c r="C19" s="3" t="s">
        <v>54</v>
      </c>
      <c r="D19" s="134">
        <v>49235.8</v>
      </c>
      <c r="E19" s="134">
        <v>96480.3</v>
      </c>
      <c r="F19" s="134">
        <v>47492.1</v>
      </c>
      <c r="G19" s="14">
        <f t="shared" si="0"/>
        <v>49.22466037108093</v>
      </c>
      <c r="H19" s="14">
        <f t="shared" si="1"/>
        <v>96.45847127496658</v>
      </c>
      <c r="I19" s="11">
        <f t="shared" si="2"/>
        <v>1.458471274966584</v>
      </c>
    </row>
    <row r="20" spans="1:9" s="6" customFormat="1" ht="18" customHeight="1">
      <c r="A20" s="163"/>
      <c r="B20" s="164"/>
      <c r="C20" s="3" t="s">
        <v>55</v>
      </c>
      <c r="D20" s="134">
        <v>5.6</v>
      </c>
      <c r="E20" s="134">
        <v>5.6</v>
      </c>
      <c r="F20" s="134">
        <v>0</v>
      </c>
      <c r="G20" s="14">
        <f>F20/E20*100</f>
        <v>0</v>
      </c>
      <c r="H20" s="14">
        <f>F20/D20*100</f>
        <v>0</v>
      </c>
      <c r="I20" s="11">
        <f t="shared" si="2"/>
        <v>-95</v>
      </c>
    </row>
    <row r="21" spans="1:9" s="6" customFormat="1" ht="39.75" customHeight="1">
      <c r="A21" s="1" t="s">
        <v>5</v>
      </c>
      <c r="B21" s="2" t="s">
        <v>6</v>
      </c>
      <c r="C21" s="2" t="s">
        <v>58</v>
      </c>
      <c r="D21" s="136">
        <f>D22+D23</f>
        <v>74697.90000000001</v>
      </c>
      <c r="E21" s="136">
        <f>E22+E23</f>
        <v>70025.2</v>
      </c>
      <c r="F21" s="136">
        <f>F22+F23</f>
        <v>74218.4</v>
      </c>
      <c r="G21" s="16">
        <f t="shared" si="0"/>
        <v>105.98812998749021</v>
      </c>
      <c r="H21" s="16">
        <f t="shared" si="1"/>
        <v>99.35808101700314</v>
      </c>
      <c r="I21" s="4" t="s">
        <v>97</v>
      </c>
    </row>
    <row r="22" spans="1:9" s="6" customFormat="1" ht="18" customHeight="1">
      <c r="A22" s="161"/>
      <c r="B22" s="162"/>
      <c r="C22" s="3" t="s">
        <v>54</v>
      </c>
      <c r="D22" s="134">
        <v>74675.6</v>
      </c>
      <c r="E22" s="134">
        <v>70002.9</v>
      </c>
      <c r="F22" s="134">
        <v>74218.4</v>
      </c>
      <c r="G22" s="14">
        <f t="shared" si="0"/>
        <v>106.02189337870288</v>
      </c>
      <c r="H22" s="14">
        <f t="shared" si="1"/>
        <v>99.38775182254979</v>
      </c>
      <c r="I22" s="11">
        <f t="shared" si="2"/>
        <v>4.387751822549788</v>
      </c>
    </row>
    <row r="23" spans="1:9" s="6" customFormat="1" ht="18" customHeight="1">
      <c r="A23" s="163"/>
      <c r="B23" s="164"/>
      <c r="C23" s="3" t="s">
        <v>55</v>
      </c>
      <c r="D23" s="134">
        <v>22.3</v>
      </c>
      <c r="E23" s="134">
        <v>22.3</v>
      </c>
      <c r="F23" s="134">
        <v>0</v>
      </c>
      <c r="G23" s="14">
        <f>F23/E23*100</f>
        <v>0</v>
      </c>
      <c r="H23" s="14">
        <f>F23/D23*100</f>
        <v>0</v>
      </c>
      <c r="I23" s="11">
        <f t="shared" si="2"/>
        <v>-95</v>
      </c>
    </row>
    <row r="24" spans="1:9" s="6" customFormat="1" ht="28.5" customHeight="1">
      <c r="A24" s="1" t="s">
        <v>7</v>
      </c>
      <c r="B24" s="2" t="s">
        <v>8</v>
      </c>
      <c r="C24" s="2" t="s">
        <v>59</v>
      </c>
      <c r="D24" s="136">
        <f>D25+D26+D27</f>
        <v>2703938</v>
      </c>
      <c r="E24" s="136">
        <f>E25+E26+E27</f>
        <v>2084356.1</v>
      </c>
      <c r="F24" s="136">
        <f>F25+F26+F27</f>
        <v>2339630.6999999997</v>
      </c>
      <c r="G24" s="16">
        <f t="shared" si="0"/>
        <v>112.24716832214992</v>
      </c>
      <c r="H24" s="16">
        <f t="shared" si="1"/>
        <v>86.52678796629212</v>
      </c>
      <c r="I24" s="4" t="s">
        <v>97</v>
      </c>
    </row>
    <row r="25" spans="1:9" s="6" customFormat="1" ht="18" customHeight="1">
      <c r="A25" s="165"/>
      <c r="B25" s="165"/>
      <c r="C25" s="3" t="s">
        <v>54</v>
      </c>
      <c r="D25" s="134">
        <v>2084617.7</v>
      </c>
      <c r="E25" s="134">
        <v>1855314.9</v>
      </c>
      <c r="F25" s="134">
        <v>2055568.3</v>
      </c>
      <c r="G25" s="14">
        <f t="shared" si="0"/>
        <v>110.79349925988306</v>
      </c>
      <c r="H25" s="14">
        <f t="shared" si="1"/>
        <v>98.6064878946389</v>
      </c>
      <c r="I25" s="11">
        <f t="shared" si="2"/>
        <v>3.606487894638903</v>
      </c>
    </row>
    <row r="26" spans="1:9" s="6" customFormat="1" ht="18" customHeight="1">
      <c r="A26" s="165"/>
      <c r="B26" s="165"/>
      <c r="C26" s="3" t="s">
        <v>55</v>
      </c>
      <c r="D26" s="134">
        <v>103870.8</v>
      </c>
      <c r="E26" s="134">
        <f>94719.1+166.7</f>
        <v>94885.8</v>
      </c>
      <c r="F26" s="139">
        <v>101254.6</v>
      </c>
      <c r="G26" s="14">
        <f t="shared" si="0"/>
        <v>106.71206861300637</v>
      </c>
      <c r="H26" s="14">
        <f t="shared" si="1"/>
        <v>97.48129406917056</v>
      </c>
      <c r="I26" s="11">
        <f t="shared" si="2"/>
        <v>2.481294069170559</v>
      </c>
    </row>
    <row r="27" spans="1:9" s="6" customFormat="1" ht="28.5" customHeight="1">
      <c r="A27" s="165"/>
      <c r="B27" s="165"/>
      <c r="C27" s="3" t="s">
        <v>112</v>
      </c>
      <c r="D27" s="134">
        <v>515449.5</v>
      </c>
      <c r="E27" s="134">
        <f>170904.1-36748.7</f>
        <v>134155.40000000002</v>
      </c>
      <c r="F27" s="139">
        <v>182807.8</v>
      </c>
      <c r="G27" s="14">
        <f>F27/E27*100</f>
        <v>136.26570380320132</v>
      </c>
      <c r="H27" s="14">
        <f>F27/D27*100</f>
        <v>35.46570517577376</v>
      </c>
      <c r="I27" s="11">
        <f t="shared" si="2"/>
        <v>-59.53429482422624</v>
      </c>
    </row>
    <row r="28" spans="1:9" s="6" customFormat="1" ht="28.5" customHeight="1">
      <c r="A28" s="1" t="s">
        <v>9</v>
      </c>
      <c r="B28" s="2" t="s">
        <v>10</v>
      </c>
      <c r="C28" s="2" t="s">
        <v>60</v>
      </c>
      <c r="D28" s="136">
        <f>D29+D31+D30</f>
        <v>751371.8</v>
      </c>
      <c r="E28" s="136">
        <f>E29+E31+E30</f>
        <v>651395.9000000001</v>
      </c>
      <c r="F28" s="136">
        <f>F29+F31+F30</f>
        <v>748478.6</v>
      </c>
      <c r="G28" s="16">
        <f t="shared" si="0"/>
        <v>114.9037935301711</v>
      </c>
      <c r="H28" s="113">
        <f t="shared" si="1"/>
        <v>99.61494429255929</v>
      </c>
      <c r="I28" s="4" t="s">
        <v>97</v>
      </c>
    </row>
    <row r="29" spans="1:9" s="6" customFormat="1" ht="18" customHeight="1">
      <c r="A29" s="165"/>
      <c r="B29" s="165"/>
      <c r="C29" s="3" t="s">
        <v>54</v>
      </c>
      <c r="D29" s="134">
        <v>746001.5</v>
      </c>
      <c r="E29" s="134">
        <v>647884.8</v>
      </c>
      <c r="F29" s="134">
        <v>743738.3</v>
      </c>
      <c r="G29" s="14">
        <f t="shared" si="0"/>
        <v>114.79483698336495</v>
      </c>
      <c r="H29" s="94">
        <f t="shared" si="1"/>
        <v>99.6966225939224</v>
      </c>
      <c r="I29" s="11">
        <f t="shared" si="2"/>
        <v>4.696622593922399</v>
      </c>
    </row>
    <row r="30" spans="1:9" s="6" customFormat="1" ht="18" customHeight="1">
      <c r="A30" s="165"/>
      <c r="B30" s="165"/>
      <c r="C30" s="3" t="s">
        <v>55</v>
      </c>
      <c r="D30" s="134">
        <v>283.8</v>
      </c>
      <c r="E30" s="134">
        <v>283.8</v>
      </c>
      <c r="F30" s="134">
        <v>126.2</v>
      </c>
      <c r="G30" s="14">
        <f t="shared" si="0"/>
        <v>44.46793516560958</v>
      </c>
      <c r="H30" s="14">
        <f t="shared" si="1"/>
        <v>44.46793516560958</v>
      </c>
      <c r="I30" s="11">
        <f t="shared" si="2"/>
        <v>-50.53206483439042</v>
      </c>
    </row>
    <row r="31" spans="1:9" s="6" customFormat="1" ht="28.5" customHeight="1">
      <c r="A31" s="165"/>
      <c r="B31" s="165"/>
      <c r="C31" s="3" t="s">
        <v>112</v>
      </c>
      <c r="D31" s="134">
        <v>5086.5</v>
      </c>
      <c r="E31" s="134">
        <f>3466.8-239.5</f>
        <v>3227.3</v>
      </c>
      <c r="F31" s="139">
        <v>4614.1</v>
      </c>
      <c r="G31" s="14">
        <f t="shared" si="0"/>
        <v>142.97090447122983</v>
      </c>
      <c r="H31" s="14">
        <f>F31/D31*100</f>
        <v>90.71267079524232</v>
      </c>
      <c r="I31" s="11">
        <f t="shared" si="2"/>
        <v>-4.2873292047576825</v>
      </c>
    </row>
    <row r="32" spans="1:9" s="6" customFormat="1" ht="38.25" customHeight="1">
      <c r="A32" s="1" t="s">
        <v>96</v>
      </c>
      <c r="B32" s="2" t="s">
        <v>109</v>
      </c>
      <c r="C32" s="2" t="s">
        <v>95</v>
      </c>
      <c r="D32" s="136">
        <f>D33+D34</f>
        <v>36919.7</v>
      </c>
      <c r="E32" s="136">
        <f>E33+E34</f>
        <v>36022</v>
      </c>
      <c r="F32" s="136">
        <f>F33+F34</f>
        <v>36888.2</v>
      </c>
      <c r="G32" s="16">
        <f t="shared" si="0"/>
        <v>102.40464160790627</v>
      </c>
      <c r="H32" s="113">
        <f t="shared" si="1"/>
        <v>99.91467969674727</v>
      </c>
      <c r="I32" s="4" t="s">
        <v>97</v>
      </c>
    </row>
    <row r="33" spans="1:9" s="6" customFormat="1" ht="18" customHeight="1">
      <c r="A33" s="161"/>
      <c r="B33" s="162"/>
      <c r="C33" s="3" t="s">
        <v>54</v>
      </c>
      <c r="D33" s="134">
        <v>36903</v>
      </c>
      <c r="E33" s="134">
        <v>36005.3</v>
      </c>
      <c r="F33" s="134">
        <v>36877.1</v>
      </c>
      <c r="G33" s="14">
        <f t="shared" si="0"/>
        <v>102.42131019599891</v>
      </c>
      <c r="H33" s="14">
        <f t="shared" si="1"/>
        <v>99.9298160041189</v>
      </c>
      <c r="I33" s="11">
        <f t="shared" si="2"/>
        <v>4.929816004118905</v>
      </c>
    </row>
    <row r="34" spans="1:9" s="6" customFormat="1" ht="18" customHeight="1">
      <c r="A34" s="163"/>
      <c r="B34" s="164"/>
      <c r="C34" s="3" t="s">
        <v>55</v>
      </c>
      <c r="D34" s="134">
        <v>16.7</v>
      </c>
      <c r="E34" s="134">
        <v>16.7</v>
      </c>
      <c r="F34" s="134">
        <v>11.1</v>
      </c>
      <c r="G34" s="14">
        <f>F34/E34*100</f>
        <v>66.46706586826348</v>
      </c>
      <c r="H34" s="14">
        <f>F34/D34*100</f>
        <v>66.46706586826348</v>
      </c>
      <c r="I34" s="11">
        <f t="shared" si="2"/>
        <v>-28.532934131736525</v>
      </c>
    </row>
    <row r="35" spans="1:9" s="6" customFormat="1" ht="28.5" customHeight="1">
      <c r="A35" s="1" t="s">
        <v>11</v>
      </c>
      <c r="B35" s="2" t="s">
        <v>12</v>
      </c>
      <c r="C35" s="2" t="s">
        <v>61</v>
      </c>
      <c r="D35" s="136">
        <f>D36+D37+D38</f>
        <v>6855200.9</v>
      </c>
      <c r="E35" s="136">
        <f>E36+E37+E38</f>
        <v>6156016.100000001</v>
      </c>
      <c r="F35" s="136">
        <f>F36+F37+F38</f>
        <v>6606992.300000001</v>
      </c>
      <c r="G35" s="16">
        <f t="shared" si="0"/>
        <v>107.32578006090661</v>
      </c>
      <c r="H35" s="113">
        <f t="shared" si="1"/>
        <v>96.37926585054568</v>
      </c>
      <c r="I35" s="4" t="s">
        <v>97</v>
      </c>
    </row>
    <row r="36" spans="1:9" s="6" customFormat="1" ht="18" customHeight="1">
      <c r="A36" s="165"/>
      <c r="B36" s="165"/>
      <c r="C36" s="3" t="s">
        <v>54</v>
      </c>
      <c r="D36" s="134">
        <v>4380577.2</v>
      </c>
      <c r="E36" s="134">
        <v>4039513.6</v>
      </c>
      <c r="F36" s="134">
        <v>4329642.8</v>
      </c>
      <c r="G36" s="14">
        <f t="shared" si="0"/>
        <v>107.18228055971886</v>
      </c>
      <c r="H36" s="14">
        <f t="shared" si="1"/>
        <v>98.83726738111132</v>
      </c>
      <c r="I36" s="11">
        <f t="shared" si="2"/>
        <v>3.8372673811113174</v>
      </c>
    </row>
    <row r="37" spans="1:9" s="6" customFormat="1" ht="18" customHeight="1">
      <c r="A37" s="165"/>
      <c r="B37" s="165"/>
      <c r="C37" s="3" t="s">
        <v>55</v>
      </c>
      <c r="D37" s="134">
        <v>2122922.1</v>
      </c>
      <c r="E37" s="134">
        <v>1894580.8</v>
      </c>
      <c r="F37" s="139">
        <v>2099789.1</v>
      </c>
      <c r="G37" s="14">
        <f t="shared" si="0"/>
        <v>110.83133007576136</v>
      </c>
      <c r="H37" s="94">
        <f t="shared" si="1"/>
        <v>98.91032271038112</v>
      </c>
      <c r="I37" s="11">
        <f t="shared" si="2"/>
        <v>3.9103227103811236</v>
      </c>
    </row>
    <row r="38" spans="1:9" s="6" customFormat="1" ht="28.5" customHeight="1">
      <c r="A38" s="165"/>
      <c r="B38" s="165"/>
      <c r="C38" s="3" t="s">
        <v>112</v>
      </c>
      <c r="D38" s="134">
        <v>351701.6</v>
      </c>
      <c r="E38" s="134">
        <v>221921.7</v>
      </c>
      <c r="F38" s="134">
        <v>177560.4</v>
      </c>
      <c r="G38" s="14">
        <f t="shared" si="0"/>
        <v>80.010382040152</v>
      </c>
      <c r="H38" s="14">
        <f t="shared" si="1"/>
        <v>50.48609389323222</v>
      </c>
      <c r="I38" s="11">
        <f t="shared" si="2"/>
        <v>-44.51390610676778</v>
      </c>
    </row>
    <row r="39" spans="1:9" s="6" customFormat="1" ht="28.5" customHeight="1">
      <c r="A39" s="1" t="s">
        <v>13</v>
      </c>
      <c r="B39" s="2" t="s">
        <v>14</v>
      </c>
      <c r="C39" s="2" t="s">
        <v>62</v>
      </c>
      <c r="D39" s="136">
        <f>D40+D41</f>
        <v>212185.2</v>
      </c>
      <c r="E39" s="136">
        <f>E40+E41</f>
        <v>192309.7</v>
      </c>
      <c r="F39" s="136">
        <f>F40+F41</f>
        <v>211346.1</v>
      </c>
      <c r="G39" s="16">
        <f aca="true" t="shared" si="3" ref="G39:G64">F39/E39*100</f>
        <v>109.89882465627059</v>
      </c>
      <c r="H39" s="113">
        <f aca="true" t="shared" si="4" ref="H39:H64">F39/D39*100</f>
        <v>99.60454357796867</v>
      </c>
      <c r="I39" s="4" t="s">
        <v>97</v>
      </c>
    </row>
    <row r="40" spans="1:9" s="6" customFormat="1" ht="18" customHeight="1">
      <c r="A40" s="161"/>
      <c r="B40" s="162"/>
      <c r="C40" s="3" t="s">
        <v>54</v>
      </c>
      <c r="D40" s="134">
        <v>201316.7</v>
      </c>
      <c r="E40" s="134">
        <v>181780</v>
      </c>
      <c r="F40" s="134">
        <v>200533.7</v>
      </c>
      <c r="G40" s="94">
        <f t="shared" si="3"/>
        <v>110.31670150731654</v>
      </c>
      <c r="H40" s="94">
        <f t="shared" si="4"/>
        <v>99.6110605826541</v>
      </c>
      <c r="I40" s="11">
        <f t="shared" si="2"/>
        <v>4.611060582654105</v>
      </c>
    </row>
    <row r="41" spans="1:9" s="6" customFormat="1" ht="18" customHeight="1">
      <c r="A41" s="181"/>
      <c r="B41" s="182"/>
      <c r="C41" s="3" t="s">
        <v>55</v>
      </c>
      <c r="D41" s="134">
        <v>10868.5</v>
      </c>
      <c r="E41" s="134">
        <v>10529.7</v>
      </c>
      <c r="F41" s="134">
        <v>10812.4</v>
      </c>
      <c r="G41" s="14">
        <f t="shared" si="3"/>
        <v>102.6847868410306</v>
      </c>
      <c r="H41" s="94">
        <f t="shared" si="4"/>
        <v>99.4838294152827</v>
      </c>
      <c r="I41" s="11">
        <f t="shared" si="2"/>
        <v>4.483829415282699</v>
      </c>
    </row>
    <row r="42" spans="1:9" s="6" customFormat="1" ht="28.5" customHeight="1">
      <c r="A42" s="1" t="s">
        <v>15</v>
      </c>
      <c r="B42" s="2" t="s">
        <v>16</v>
      </c>
      <c r="C42" s="2" t="s">
        <v>63</v>
      </c>
      <c r="D42" s="136">
        <f>D43+D44</f>
        <v>317487.4</v>
      </c>
      <c r="E42" s="136">
        <f>E43+E44</f>
        <v>285879</v>
      </c>
      <c r="F42" s="136">
        <f>F43+F44</f>
        <v>311494.8</v>
      </c>
      <c r="G42" s="16">
        <f t="shared" si="3"/>
        <v>108.96036434995224</v>
      </c>
      <c r="H42" s="113">
        <f t="shared" si="4"/>
        <v>98.11249202330549</v>
      </c>
      <c r="I42" s="4" t="s">
        <v>97</v>
      </c>
    </row>
    <row r="43" spans="1:9" s="6" customFormat="1" ht="18" customHeight="1">
      <c r="A43" s="161"/>
      <c r="B43" s="162"/>
      <c r="C43" s="3" t="s">
        <v>54</v>
      </c>
      <c r="D43" s="134">
        <v>282851.5</v>
      </c>
      <c r="E43" s="134">
        <v>251831.6</v>
      </c>
      <c r="F43" s="134">
        <v>277103</v>
      </c>
      <c r="G43" s="14">
        <f t="shared" si="3"/>
        <v>110.03503928815923</v>
      </c>
      <c r="H43" s="14">
        <f t="shared" si="4"/>
        <v>97.9676614760749</v>
      </c>
      <c r="I43" s="11">
        <f t="shared" si="2"/>
        <v>2.9676614760748947</v>
      </c>
    </row>
    <row r="44" spans="1:9" s="6" customFormat="1" ht="18" customHeight="1">
      <c r="A44" s="181"/>
      <c r="B44" s="182"/>
      <c r="C44" s="3" t="s">
        <v>55</v>
      </c>
      <c r="D44" s="134">
        <v>34635.9</v>
      </c>
      <c r="E44" s="134">
        <v>34047.4</v>
      </c>
      <c r="F44" s="139">
        <v>34391.8</v>
      </c>
      <c r="G44" s="14">
        <f t="shared" si="3"/>
        <v>101.01153098327626</v>
      </c>
      <c r="H44" s="14">
        <f t="shared" si="4"/>
        <v>99.29523991003555</v>
      </c>
      <c r="I44" s="11">
        <f t="shared" si="2"/>
        <v>4.295239910035548</v>
      </c>
    </row>
    <row r="45" spans="1:9" s="6" customFormat="1" ht="28.5" customHeight="1">
      <c r="A45" s="1" t="s">
        <v>17</v>
      </c>
      <c r="B45" s="2" t="s">
        <v>18</v>
      </c>
      <c r="C45" s="2" t="s">
        <v>64</v>
      </c>
      <c r="D45" s="136">
        <f>D46+D47</f>
        <v>307592.5</v>
      </c>
      <c r="E45" s="136">
        <f>E46+E47</f>
        <v>277694.2</v>
      </c>
      <c r="F45" s="136">
        <f>F46+F47</f>
        <v>301229</v>
      </c>
      <c r="G45" s="16">
        <f t="shared" si="3"/>
        <v>108.47507798146306</v>
      </c>
      <c r="H45" s="113">
        <f t="shared" si="4"/>
        <v>97.93119143022018</v>
      </c>
      <c r="I45" s="4" t="s">
        <v>97</v>
      </c>
    </row>
    <row r="46" spans="1:9" s="6" customFormat="1" ht="18" customHeight="1">
      <c r="A46" s="161"/>
      <c r="B46" s="162"/>
      <c r="C46" s="3" t="s">
        <v>54</v>
      </c>
      <c r="D46" s="134">
        <v>276366.2</v>
      </c>
      <c r="E46" s="134">
        <v>247137.4</v>
      </c>
      <c r="F46" s="134">
        <v>272083.3</v>
      </c>
      <c r="G46" s="14">
        <f t="shared" si="3"/>
        <v>110.09393964652861</v>
      </c>
      <c r="H46" s="94">
        <f t="shared" si="4"/>
        <v>98.45028082305288</v>
      </c>
      <c r="I46" s="11">
        <f t="shared" si="2"/>
        <v>3.4502808230528785</v>
      </c>
    </row>
    <row r="47" spans="1:9" s="6" customFormat="1" ht="18" customHeight="1">
      <c r="A47" s="181"/>
      <c r="B47" s="182"/>
      <c r="C47" s="3" t="s">
        <v>55</v>
      </c>
      <c r="D47" s="134">
        <v>31226.3</v>
      </c>
      <c r="E47" s="134">
        <v>30556.8</v>
      </c>
      <c r="F47" s="139">
        <v>29145.7</v>
      </c>
      <c r="G47" s="14">
        <f t="shared" si="3"/>
        <v>95.38204262226412</v>
      </c>
      <c r="H47" s="14">
        <f t="shared" si="4"/>
        <v>93.33702680112597</v>
      </c>
      <c r="I47" s="11">
        <f t="shared" si="2"/>
        <v>-1.6629731988740275</v>
      </c>
    </row>
    <row r="48" spans="1:9" s="6" customFormat="1" ht="28.5" customHeight="1">
      <c r="A48" s="1" t="s">
        <v>19</v>
      </c>
      <c r="B48" s="2" t="s">
        <v>20</v>
      </c>
      <c r="C48" s="2" t="s">
        <v>68</v>
      </c>
      <c r="D48" s="136">
        <f>D49+D50</f>
        <v>248157.3</v>
      </c>
      <c r="E48" s="136">
        <f>E49+E50</f>
        <v>229364.5</v>
      </c>
      <c r="F48" s="136">
        <f>F49+F50</f>
        <v>240606.9</v>
      </c>
      <c r="G48" s="16">
        <f t="shared" si="3"/>
        <v>104.90154317690836</v>
      </c>
      <c r="H48" s="16">
        <f t="shared" si="4"/>
        <v>96.95741370493634</v>
      </c>
      <c r="I48" s="4" t="s">
        <v>97</v>
      </c>
    </row>
    <row r="49" spans="1:9" s="6" customFormat="1" ht="18" customHeight="1">
      <c r="A49" s="161"/>
      <c r="B49" s="162"/>
      <c r="C49" s="3" t="s">
        <v>54</v>
      </c>
      <c r="D49" s="134">
        <v>222378.3</v>
      </c>
      <c r="E49" s="134">
        <v>203874.5</v>
      </c>
      <c r="F49" s="134">
        <v>215113.9</v>
      </c>
      <c r="G49" s="14">
        <f t="shared" si="3"/>
        <v>105.5129013191939</v>
      </c>
      <c r="H49" s="14">
        <f t="shared" si="4"/>
        <v>96.73331435666161</v>
      </c>
      <c r="I49" s="11">
        <f t="shared" si="2"/>
        <v>1.7333143566616087</v>
      </c>
    </row>
    <row r="50" spans="1:9" s="6" customFormat="1" ht="18" customHeight="1">
      <c r="A50" s="181"/>
      <c r="B50" s="182"/>
      <c r="C50" s="3" t="s">
        <v>55</v>
      </c>
      <c r="D50" s="134">
        <v>25779</v>
      </c>
      <c r="E50" s="134">
        <v>25490</v>
      </c>
      <c r="F50" s="139">
        <v>25493</v>
      </c>
      <c r="G50" s="14">
        <f t="shared" si="3"/>
        <v>100.01176932130247</v>
      </c>
      <c r="H50" s="94">
        <f t="shared" si="4"/>
        <v>98.8905698436712</v>
      </c>
      <c r="I50" s="11">
        <f t="shared" si="2"/>
        <v>3.8905698436712015</v>
      </c>
    </row>
    <row r="51" spans="1:9" s="6" customFormat="1" ht="28.5" customHeight="1">
      <c r="A51" s="1" t="s">
        <v>21</v>
      </c>
      <c r="B51" s="2" t="s">
        <v>22</v>
      </c>
      <c r="C51" s="2" t="s">
        <v>67</v>
      </c>
      <c r="D51" s="136">
        <f>D52+D53</f>
        <v>265405.6</v>
      </c>
      <c r="E51" s="136">
        <f>E52+E53</f>
        <v>242658.6</v>
      </c>
      <c r="F51" s="136">
        <f>F52+F53</f>
        <v>262349.7</v>
      </c>
      <c r="G51" s="16">
        <f t="shared" si="3"/>
        <v>108.11473403374123</v>
      </c>
      <c r="H51" s="113">
        <f t="shared" si="4"/>
        <v>98.84859249390368</v>
      </c>
      <c r="I51" s="4" t="s">
        <v>97</v>
      </c>
    </row>
    <row r="52" spans="1:9" s="6" customFormat="1" ht="18" customHeight="1">
      <c r="A52" s="161"/>
      <c r="B52" s="162"/>
      <c r="C52" s="3" t="s">
        <v>54</v>
      </c>
      <c r="D52" s="134">
        <v>237869.8</v>
      </c>
      <c r="E52" s="134">
        <v>215603</v>
      </c>
      <c r="F52" s="134">
        <v>235270.8</v>
      </c>
      <c r="G52" s="94">
        <f t="shared" si="3"/>
        <v>109.12222928252389</v>
      </c>
      <c r="H52" s="94">
        <f t="shared" si="4"/>
        <v>98.90738546885733</v>
      </c>
      <c r="I52" s="11">
        <f t="shared" si="2"/>
        <v>3.9073854688573277</v>
      </c>
    </row>
    <row r="53" spans="1:9" s="6" customFormat="1" ht="18" customHeight="1">
      <c r="A53" s="181"/>
      <c r="B53" s="182"/>
      <c r="C53" s="3" t="s">
        <v>55</v>
      </c>
      <c r="D53" s="134">
        <v>27535.8</v>
      </c>
      <c r="E53" s="134">
        <v>27055.6</v>
      </c>
      <c r="F53" s="134">
        <v>27078.9</v>
      </c>
      <c r="G53" s="14">
        <f t="shared" si="3"/>
        <v>100.08611895504073</v>
      </c>
      <c r="H53" s="14">
        <f t="shared" si="4"/>
        <v>98.34070555422396</v>
      </c>
      <c r="I53" s="11">
        <f t="shared" si="2"/>
        <v>3.340705554223959</v>
      </c>
    </row>
    <row r="54" spans="1:9" s="6" customFormat="1" ht="28.5" customHeight="1">
      <c r="A54" s="1" t="s">
        <v>23</v>
      </c>
      <c r="B54" s="2" t="s">
        <v>24</v>
      </c>
      <c r="C54" s="2" t="s">
        <v>66</v>
      </c>
      <c r="D54" s="136">
        <f>D55+D56+D57</f>
        <v>243539.9</v>
      </c>
      <c r="E54" s="136">
        <f>E55+E56+E57</f>
        <v>218571.5</v>
      </c>
      <c r="F54" s="136">
        <f>F55+F56+F57</f>
        <v>240810.6</v>
      </c>
      <c r="G54" s="16">
        <f t="shared" si="3"/>
        <v>110.17474830890579</v>
      </c>
      <c r="H54" s="113">
        <f t="shared" si="4"/>
        <v>98.8793212118425</v>
      </c>
      <c r="I54" s="4" t="s">
        <v>97</v>
      </c>
    </row>
    <row r="55" spans="1:9" s="6" customFormat="1" ht="18" customHeight="1">
      <c r="A55" s="161"/>
      <c r="B55" s="162"/>
      <c r="C55" s="3" t="s">
        <v>54</v>
      </c>
      <c r="D55" s="134">
        <v>214671</v>
      </c>
      <c r="E55" s="134">
        <v>193225.1</v>
      </c>
      <c r="F55" s="134">
        <v>212880.6</v>
      </c>
      <c r="G55" s="14">
        <f t="shared" si="3"/>
        <v>110.17233268348676</v>
      </c>
      <c r="H55" s="94">
        <f t="shared" si="4"/>
        <v>99.16597956873542</v>
      </c>
      <c r="I55" s="11">
        <f t="shared" si="2"/>
        <v>4.165979568735423</v>
      </c>
    </row>
    <row r="56" spans="1:9" s="6" customFormat="1" ht="18" customHeight="1">
      <c r="A56" s="181"/>
      <c r="B56" s="182"/>
      <c r="C56" s="3" t="s">
        <v>55</v>
      </c>
      <c r="D56" s="134">
        <v>24454.4</v>
      </c>
      <c r="E56" s="134">
        <v>23931.9</v>
      </c>
      <c r="F56" s="139">
        <v>24130.5</v>
      </c>
      <c r="G56" s="14">
        <f t="shared" si="3"/>
        <v>100.82985471274742</v>
      </c>
      <c r="H56" s="14">
        <f t="shared" si="4"/>
        <v>98.67549398063333</v>
      </c>
      <c r="I56" s="11">
        <f t="shared" si="2"/>
        <v>3.675493980633334</v>
      </c>
    </row>
    <row r="57" spans="1:9" s="6" customFormat="1" ht="28.5" customHeight="1">
      <c r="A57" s="163"/>
      <c r="B57" s="164"/>
      <c r="C57" s="3" t="s">
        <v>112</v>
      </c>
      <c r="D57" s="134">
        <v>4414.5</v>
      </c>
      <c r="E57" s="134">
        <v>1414.5</v>
      </c>
      <c r="F57" s="139">
        <v>3799.5</v>
      </c>
      <c r="G57" s="14">
        <f t="shared" si="3"/>
        <v>268.61081654294804</v>
      </c>
      <c r="H57" s="14">
        <f t="shared" si="4"/>
        <v>86.06863744478423</v>
      </c>
      <c r="I57" s="11">
        <f t="shared" si="2"/>
        <v>-8.93136255521577</v>
      </c>
    </row>
    <row r="58" spans="1:9" s="6" customFormat="1" ht="28.5" customHeight="1">
      <c r="A58" s="1" t="s">
        <v>25</v>
      </c>
      <c r="B58" s="2" t="s">
        <v>26</v>
      </c>
      <c r="C58" s="2" t="s">
        <v>99</v>
      </c>
      <c r="D58" s="136">
        <f>D59+D60</f>
        <v>249615.1</v>
      </c>
      <c r="E58" s="136">
        <f>E59+E60</f>
        <v>235559.4</v>
      </c>
      <c r="F58" s="136">
        <f>F59+F60</f>
        <v>242769.69999999998</v>
      </c>
      <c r="G58" s="16">
        <f t="shared" si="3"/>
        <v>103.06092645846441</v>
      </c>
      <c r="H58" s="16">
        <f t="shared" si="4"/>
        <v>97.2576178284086</v>
      </c>
      <c r="I58" s="4" t="s">
        <v>97</v>
      </c>
    </row>
    <row r="59" spans="1:9" s="6" customFormat="1" ht="18" customHeight="1">
      <c r="A59" s="161"/>
      <c r="B59" s="162"/>
      <c r="C59" s="3" t="s">
        <v>54</v>
      </c>
      <c r="D59" s="134">
        <v>229735.2</v>
      </c>
      <c r="E59" s="134">
        <v>216033.3</v>
      </c>
      <c r="F59" s="134">
        <v>223194.9</v>
      </c>
      <c r="G59" s="94">
        <f t="shared" si="3"/>
        <v>103.31504448619727</v>
      </c>
      <c r="H59" s="14">
        <f t="shared" si="4"/>
        <v>97.15311367174033</v>
      </c>
      <c r="I59" s="11">
        <f t="shared" si="2"/>
        <v>2.1531136717403285</v>
      </c>
    </row>
    <row r="60" spans="1:9" s="6" customFormat="1" ht="18" customHeight="1">
      <c r="A60" s="181"/>
      <c r="B60" s="182"/>
      <c r="C60" s="3" t="s">
        <v>55</v>
      </c>
      <c r="D60" s="134">
        <v>19879.9</v>
      </c>
      <c r="E60" s="134">
        <v>19526.1</v>
      </c>
      <c r="F60" s="139">
        <v>19574.8</v>
      </c>
      <c r="G60" s="14">
        <f t="shared" si="3"/>
        <v>100.24940976436667</v>
      </c>
      <c r="H60" s="14">
        <f t="shared" si="4"/>
        <v>98.46528403060375</v>
      </c>
      <c r="I60" s="11">
        <f t="shared" si="2"/>
        <v>3.4652840306037547</v>
      </c>
    </row>
    <row r="61" spans="1:9" s="6" customFormat="1" ht="28.5" customHeight="1">
      <c r="A61" s="1" t="s">
        <v>27</v>
      </c>
      <c r="B61" s="2" t="s">
        <v>28</v>
      </c>
      <c r="C61" s="2" t="s">
        <v>65</v>
      </c>
      <c r="D61" s="136">
        <f>D62+D63</f>
        <v>53243</v>
      </c>
      <c r="E61" s="136">
        <f>E62+E63</f>
        <v>49094.4</v>
      </c>
      <c r="F61" s="136">
        <f>F62+F63</f>
        <v>53048.600000000006</v>
      </c>
      <c r="G61" s="16">
        <f t="shared" si="3"/>
        <v>108.05427910311565</v>
      </c>
      <c r="H61" s="113">
        <f t="shared" si="4"/>
        <v>99.63488158067729</v>
      </c>
      <c r="I61" s="4" t="s">
        <v>97</v>
      </c>
    </row>
    <row r="62" spans="1:9" s="6" customFormat="1" ht="18" customHeight="1">
      <c r="A62" s="161"/>
      <c r="B62" s="162"/>
      <c r="C62" s="3" t="s">
        <v>54</v>
      </c>
      <c r="D62" s="134">
        <v>50994.7</v>
      </c>
      <c r="E62" s="134">
        <v>46892.3</v>
      </c>
      <c r="F62" s="134">
        <v>50812.3</v>
      </c>
      <c r="G62" s="14">
        <f t="shared" si="3"/>
        <v>108.35958142381585</v>
      </c>
      <c r="H62" s="94">
        <f t="shared" si="4"/>
        <v>99.64231577007024</v>
      </c>
      <c r="I62" s="11">
        <f t="shared" si="2"/>
        <v>4.64231577007024</v>
      </c>
    </row>
    <row r="63" spans="1:9" s="6" customFormat="1" ht="18" customHeight="1">
      <c r="A63" s="181"/>
      <c r="B63" s="182"/>
      <c r="C63" s="3" t="s">
        <v>55</v>
      </c>
      <c r="D63" s="134">
        <v>2248.3</v>
      </c>
      <c r="E63" s="134">
        <v>2202.1</v>
      </c>
      <c r="F63" s="139">
        <v>2236.3</v>
      </c>
      <c r="G63" s="14">
        <f t="shared" si="3"/>
        <v>101.5530629853322</v>
      </c>
      <c r="H63" s="94">
        <f t="shared" si="4"/>
        <v>99.46626339901259</v>
      </c>
      <c r="I63" s="11">
        <f t="shared" si="2"/>
        <v>4.46626339901259</v>
      </c>
    </row>
    <row r="64" spans="1:9" s="6" customFormat="1" ht="40.5" customHeight="1">
      <c r="A64" s="1" t="s">
        <v>29</v>
      </c>
      <c r="B64" s="2" t="s">
        <v>30</v>
      </c>
      <c r="C64" s="2" t="s">
        <v>69</v>
      </c>
      <c r="D64" s="136">
        <f>D65+D67+D66</f>
        <v>992402.2</v>
      </c>
      <c r="E64" s="136">
        <f>E65+E67+E66</f>
        <v>987979.1</v>
      </c>
      <c r="F64" s="136">
        <f>F65+F67+F66</f>
        <v>968988.5</v>
      </c>
      <c r="G64" s="16">
        <f t="shared" si="3"/>
        <v>98.07783383271975</v>
      </c>
      <c r="H64" s="16">
        <f t="shared" si="4"/>
        <v>97.64070454499193</v>
      </c>
      <c r="I64" s="4" t="s">
        <v>97</v>
      </c>
    </row>
    <row r="65" spans="1:9" s="6" customFormat="1" ht="18" customHeight="1">
      <c r="A65" s="165"/>
      <c r="B65" s="165"/>
      <c r="C65" s="3" t="s">
        <v>54</v>
      </c>
      <c r="D65" s="134">
        <v>490483.5</v>
      </c>
      <c r="E65" s="134">
        <v>485506</v>
      </c>
      <c r="F65" s="134">
        <v>473957.2</v>
      </c>
      <c r="G65" s="14">
        <f aca="true" t="shared" si="5" ref="G65:G96">F65/E65*100</f>
        <v>97.6212858337487</v>
      </c>
      <c r="H65" s="14">
        <f aca="true" t="shared" si="6" ref="H65:H96">F65/D65*100</f>
        <v>96.63061040789344</v>
      </c>
      <c r="I65" s="11">
        <f t="shared" si="2"/>
        <v>1.6306104078934425</v>
      </c>
    </row>
    <row r="66" spans="1:9" s="6" customFormat="1" ht="18" customHeight="1">
      <c r="A66" s="165"/>
      <c r="B66" s="165"/>
      <c r="C66" s="3" t="s">
        <v>55</v>
      </c>
      <c r="D66" s="134">
        <v>94.6</v>
      </c>
      <c r="E66" s="134">
        <v>94.6</v>
      </c>
      <c r="F66" s="139">
        <v>22.3</v>
      </c>
      <c r="G66" s="14">
        <f t="shared" si="5"/>
        <v>23.57293868921776</v>
      </c>
      <c r="H66" s="14">
        <f t="shared" si="6"/>
        <v>23.57293868921776</v>
      </c>
      <c r="I66" s="11">
        <f t="shared" si="2"/>
        <v>-71.42706131078224</v>
      </c>
    </row>
    <row r="67" spans="1:9" s="6" customFormat="1" ht="28.5" customHeight="1">
      <c r="A67" s="165"/>
      <c r="B67" s="165"/>
      <c r="C67" s="3" t="s">
        <v>112</v>
      </c>
      <c r="D67" s="134">
        <v>501824.1</v>
      </c>
      <c r="E67" s="134">
        <v>502378.5</v>
      </c>
      <c r="F67" s="134">
        <v>495009</v>
      </c>
      <c r="G67" s="14">
        <f>F67/E67*100</f>
        <v>98.53307814725352</v>
      </c>
      <c r="H67" s="14">
        <f>F67/D67*100</f>
        <v>98.64193449457689</v>
      </c>
      <c r="I67" s="11">
        <f t="shared" si="2"/>
        <v>3.641934494576887</v>
      </c>
    </row>
    <row r="68" spans="1:9" s="6" customFormat="1" ht="39.75" customHeight="1">
      <c r="A68" s="1" t="s">
        <v>103</v>
      </c>
      <c r="B68" s="2" t="s">
        <v>104</v>
      </c>
      <c r="C68" s="2" t="s">
        <v>105</v>
      </c>
      <c r="D68" s="136">
        <f>D69+D71+D70</f>
        <v>772740.4000000001</v>
      </c>
      <c r="E68" s="136">
        <f>E69+E71+E70</f>
        <v>512794.5</v>
      </c>
      <c r="F68" s="136">
        <f>F69+F71+F70</f>
        <v>659933.8</v>
      </c>
      <c r="G68" s="16">
        <f t="shared" si="5"/>
        <v>128.69361898382297</v>
      </c>
      <c r="H68" s="16">
        <f t="shared" si="6"/>
        <v>85.40174682208928</v>
      </c>
      <c r="I68" s="4" t="s">
        <v>97</v>
      </c>
    </row>
    <row r="69" spans="1:9" s="6" customFormat="1" ht="18" customHeight="1">
      <c r="A69" s="161"/>
      <c r="B69" s="162"/>
      <c r="C69" s="3" t="s">
        <v>54</v>
      </c>
      <c r="D69" s="134">
        <v>457898.7</v>
      </c>
      <c r="E69" s="134">
        <v>436164.5</v>
      </c>
      <c r="F69" s="134">
        <v>453215.9</v>
      </c>
      <c r="G69" s="14">
        <f t="shared" si="5"/>
        <v>103.9093965694136</v>
      </c>
      <c r="H69" s="94">
        <f t="shared" si="6"/>
        <v>98.97732839162899</v>
      </c>
      <c r="I69" s="11">
        <f t="shared" si="2"/>
        <v>3.977328391628987</v>
      </c>
    </row>
    <row r="70" spans="1:9" s="12" customFormat="1" ht="18" customHeight="1">
      <c r="A70" s="181"/>
      <c r="B70" s="182"/>
      <c r="C70" s="3" t="s">
        <v>55</v>
      </c>
      <c r="D70" s="134">
        <v>10212.3</v>
      </c>
      <c r="E70" s="134">
        <v>10212.3</v>
      </c>
      <c r="F70" s="134">
        <v>9915.2</v>
      </c>
      <c r="G70" s="14">
        <f>F70/E70*100</f>
        <v>97.09076309939975</v>
      </c>
      <c r="H70" s="14">
        <f>F70/D70*100</f>
        <v>97.09076309939975</v>
      </c>
      <c r="I70" s="11">
        <f t="shared" si="2"/>
        <v>2.0907630993997515</v>
      </c>
    </row>
    <row r="71" spans="1:9" s="6" customFormat="1" ht="28.5" customHeight="1">
      <c r="A71" s="181"/>
      <c r="B71" s="182"/>
      <c r="C71" s="3" t="s">
        <v>112</v>
      </c>
      <c r="D71" s="134">
        <v>304629.4</v>
      </c>
      <c r="E71" s="134">
        <f>220771.1-154353.4</f>
        <v>66417.70000000001</v>
      </c>
      <c r="F71" s="134">
        <v>196802.7</v>
      </c>
      <c r="G71" s="14">
        <f t="shared" si="5"/>
        <v>296.3106220179259</v>
      </c>
      <c r="H71" s="14">
        <f t="shared" si="6"/>
        <v>64.60397453430299</v>
      </c>
      <c r="I71" s="11">
        <f t="shared" si="2"/>
        <v>-30.396025465697008</v>
      </c>
    </row>
    <row r="72" spans="1:9" s="6" customFormat="1" ht="39.75" customHeight="1">
      <c r="A72" s="1" t="s">
        <v>31</v>
      </c>
      <c r="B72" s="2" t="s">
        <v>32</v>
      </c>
      <c r="C72" s="2" t="s">
        <v>70</v>
      </c>
      <c r="D72" s="136">
        <f>D73+D75+D74</f>
        <v>2568872.1</v>
      </c>
      <c r="E72" s="136">
        <f>E73+E75+E74</f>
        <v>2270679.8</v>
      </c>
      <c r="F72" s="136">
        <f>F73+F75+F74</f>
        <v>1976879.2000000002</v>
      </c>
      <c r="G72" s="16">
        <f t="shared" si="5"/>
        <v>87.06111711567613</v>
      </c>
      <c r="H72" s="16">
        <f t="shared" si="6"/>
        <v>76.95514307621622</v>
      </c>
      <c r="I72" s="4" t="s">
        <v>97</v>
      </c>
    </row>
    <row r="73" spans="1:9" s="6" customFormat="1" ht="18" customHeight="1">
      <c r="A73" s="165"/>
      <c r="B73" s="165"/>
      <c r="C73" s="3" t="s">
        <v>54</v>
      </c>
      <c r="D73" s="134">
        <v>1642912.8</v>
      </c>
      <c r="E73" s="134">
        <v>1533663.4</v>
      </c>
      <c r="F73" s="134">
        <v>1419228.2</v>
      </c>
      <c r="G73" s="14">
        <f t="shared" si="5"/>
        <v>92.53844096429503</v>
      </c>
      <c r="H73" s="94">
        <f t="shared" si="6"/>
        <v>86.38487690886576</v>
      </c>
      <c r="I73" s="11">
        <f t="shared" si="2"/>
        <v>-8.615123091134237</v>
      </c>
    </row>
    <row r="74" spans="1:9" s="6" customFormat="1" ht="18" customHeight="1">
      <c r="A74" s="165"/>
      <c r="B74" s="165"/>
      <c r="C74" s="3" t="s">
        <v>55</v>
      </c>
      <c r="D74" s="134">
        <v>16.7</v>
      </c>
      <c r="E74" s="134">
        <v>16.7</v>
      </c>
      <c r="F74" s="160">
        <v>11.1</v>
      </c>
      <c r="G74" s="14">
        <f>F74/E74*100</f>
        <v>66.46706586826348</v>
      </c>
      <c r="H74" s="14">
        <f>F74/D74*100</f>
        <v>66.46706586826348</v>
      </c>
      <c r="I74" s="11">
        <f>H74-95</f>
        <v>-28.532934131736525</v>
      </c>
    </row>
    <row r="75" spans="1:9" s="6" customFormat="1" ht="28.5" customHeight="1">
      <c r="A75" s="165"/>
      <c r="B75" s="165"/>
      <c r="C75" s="3" t="s">
        <v>112</v>
      </c>
      <c r="D75" s="134">
        <v>925942.6</v>
      </c>
      <c r="E75" s="134">
        <v>736999.7</v>
      </c>
      <c r="F75" s="134">
        <v>557639.9</v>
      </c>
      <c r="G75" s="14">
        <f>F75/E75*100</f>
        <v>75.66351790916605</v>
      </c>
      <c r="H75" s="14">
        <f t="shared" si="6"/>
        <v>60.22402468576347</v>
      </c>
      <c r="I75" s="11">
        <f>H75-95</f>
        <v>-34.77597531423653</v>
      </c>
    </row>
    <row r="76" spans="1:9" s="6" customFormat="1" ht="28.5" customHeight="1">
      <c r="A76" s="1" t="s">
        <v>33</v>
      </c>
      <c r="B76" s="2" t="s">
        <v>106</v>
      </c>
      <c r="C76" s="2" t="s">
        <v>71</v>
      </c>
      <c r="D76" s="136">
        <f>D77+D78</f>
        <v>1041805.8</v>
      </c>
      <c r="E76" s="136">
        <f>E77+E78</f>
        <v>1174985.2</v>
      </c>
      <c r="F76" s="136">
        <f>F77+F78</f>
        <v>932927.7000000001</v>
      </c>
      <c r="G76" s="16">
        <f t="shared" si="5"/>
        <v>79.39910221847902</v>
      </c>
      <c r="H76" s="16">
        <f t="shared" si="6"/>
        <v>89.54909830603746</v>
      </c>
      <c r="I76" s="4" t="s">
        <v>97</v>
      </c>
    </row>
    <row r="77" spans="1:9" s="6" customFormat="1" ht="18" customHeight="1">
      <c r="A77" s="165"/>
      <c r="B77" s="165"/>
      <c r="C77" s="3" t="s">
        <v>54</v>
      </c>
      <c r="D77" s="134">
        <v>976421.4</v>
      </c>
      <c r="E77" s="134">
        <v>1128758.4</v>
      </c>
      <c r="F77" s="134">
        <v>872872.3</v>
      </c>
      <c r="G77" s="14">
        <f t="shared" si="5"/>
        <v>77.33030380992072</v>
      </c>
      <c r="H77" s="14">
        <f t="shared" si="6"/>
        <v>89.39503988749121</v>
      </c>
      <c r="I77" s="11">
        <f>H77-95</f>
        <v>-5.604960112508792</v>
      </c>
    </row>
    <row r="78" spans="1:9" s="6" customFormat="1" ht="18" customHeight="1">
      <c r="A78" s="165"/>
      <c r="B78" s="165"/>
      <c r="C78" s="3" t="s">
        <v>55</v>
      </c>
      <c r="D78" s="134">
        <v>65384.4</v>
      </c>
      <c r="E78" s="134">
        <v>46226.8</v>
      </c>
      <c r="F78" s="134">
        <v>60055.4</v>
      </c>
      <c r="G78" s="14">
        <f>F78/E78*100</f>
        <v>129.9146815267334</v>
      </c>
      <c r="H78" s="14">
        <f>F78/D78*100</f>
        <v>91.84973785796001</v>
      </c>
      <c r="I78" s="11">
        <f>H78-95</f>
        <v>-3.150262142039992</v>
      </c>
    </row>
    <row r="79" spans="1:9" s="6" customFormat="1" ht="52.5" customHeight="1">
      <c r="A79" s="1" t="s">
        <v>34</v>
      </c>
      <c r="B79" s="2" t="s">
        <v>98</v>
      </c>
      <c r="C79" s="2" t="s">
        <v>72</v>
      </c>
      <c r="D79" s="136">
        <f>D80+D81</f>
        <v>30289.8</v>
      </c>
      <c r="E79" s="136">
        <f>E80+E81</f>
        <v>26667.3</v>
      </c>
      <c r="F79" s="136">
        <f>F80+F81</f>
        <v>25276.5</v>
      </c>
      <c r="G79" s="16">
        <f t="shared" si="5"/>
        <v>94.7846238651832</v>
      </c>
      <c r="H79" s="16">
        <f t="shared" si="6"/>
        <v>83.44888378265951</v>
      </c>
      <c r="I79" s="4" t="s">
        <v>97</v>
      </c>
    </row>
    <row r="80" spans="1:9" s="6" customFormat="1" ht="18" customHeight="1">
      <c r="A80" s="161"/>
      <c r="B80" s="162"/>
      <c r="C80" s="3" t="s">
        <v>54</v>
      </c>
      <c r="D80" s="134">
        <v>20692.8</v>
      </c>
      <c r="E80" s="134">
        <v>19089.1</v>
      </c>
      <c r="F80" s="134">
        <v>20379.4</v>
      </c>
      <c r="G80" s="14">
        <f t="shared" si="5"/>
        <v>106.75935481505154</v>
      </c>
      <c r="H80" s="94">
        <f t="shared" si="6"/>
        <v>98.48546354287483</v>
      </c>
      <c r="I80" s="11">
        <f>H80-95</f>
        <v>3.4854635428748253</v>
      </c>
    </row>
    <row r="81" spans="1:9" s="6" customFormat="1" ht="28.5" customHeight="1">
      <c r="A81" s="178"/>
      <c r="B81" s="179"/>
      <c r="C81" s="3" t="s">
        <v>112</v>
      </c>
      <c r="D81" s="134">
        <v>9597</v>
      </c>
      <c r="E81" s="134">
        <v>7578.2</v>
      </c>
      <c r="F81" s="134">
        <v>4897.1</v>
      </c>
      <c r="G81" s="14">
        <f t="shared" si="5"/>
        <v>64.62088622628065</v>
      </c>
      <c r="H81" s="14">
        <f t="shared" si="6"/>
        <v>51.02740439720746</v>
      </c>
      <c r="I81" s="11">
        <f>H81-95</f>
        <v>-43.97259560279254</v>
      </c>
    </row>
    <row r="82" spans="1:9" s="6" customFormat="1" ht="39.75" customHeight="1">
      <c r="A82" s="1" t="s">
        <v>35</v>
      </c>
      <c r="B82" s="2" t="s">
        <v>36</v>
      </c>
      <c r="C82" s="2" t="s">
        <v>73</v>
      </c>
      <c r="D82" s="136">
        <f>D83+D85+D84</f>
        <v>911912.7860000001</v>
      </c>
      <c r="E82" s="136">
        <f>E83+E85+E84</f>
        <v>840609.4</v>
      </c>
      <c r="F82" s="136">
        <f>F83+F85+F84</f>
        <v>881580</v>
      </c>
      <c r="G82" s="113">
        <f t="shared" si="5"/>
        <v>104.87391647059859</v>
      </c>
      <c r="H82" s="16">
        <f t="shared" si="6"/>
        <v>96.67371853255273</v>
      </c>
      <c r="I82" s="4" t="s">
        <v>97</v>
      </c>
    </row>
    <row r="83" spans="1:9" s="6" customFormat="1" ht="18" customHeight="1">
      <c r="A83" s="161"/>
      <c r="B83" s="162"/>
      <c r="C83" s="3" t="s">
        <v>54</v>
      </c>
      <c r="D83" s="134">
        <v>865327.4</v>
      </c>
      <c r="E83" s="134">
        <v>794024</v>
      </c>
      <c r="F83" s="134">
        <v>859438.2</v>
      </c>
      <c r="G83" s="14">
        <f t="shared" si="5"/>
        <v>108.23831521465345</v>
      </c>
      <c r="H83" s="14">
        <f t="shared" si="6"/>
        <v>99.31942522564292</v>
      </c>
      <c r="I83" s="11">
        <f>H83-95</f>
        <v>4.319425225642917</v>
      </c>
    </row>
    <row r="84" spans="1:9" s="6" customFormat="1" ht="18" customHeight="1">
      <c r="A84" s="181"/>
      <c r="B84" s="182"/>
      <c r="C84" s="3" t="s">
        <v>55</v>
      </c>
      <c r="D84" s="134">
        <v>46255.5</v>
      </c>
      <c r="E84" s="134">
        <v>46255.5</v>
      </c>
      <c r="F84" s="139">
        <v>21811.9</v>
      </c>
      <c r="G84" s="14">
        <f t="shared" si="5"/>
        <v>47.15525721265579</v>
      </c>
      <c r="H84" s="14">
        <f t="shared" si="6"/>
        <v>47.15525721265579</v>
      </c>
      <c r="I84" s="11">
        <f>H84-95</f>
        <v>-47.84474278734421</v>
      </c>
    </row>
    <row r="85" spans="1:9" s="23" customFormat="1" ht="28.5" customHeight="1">
      <c r="A85" s="178"/>
      <c r="B85" s="179"/>
      <c r="C85" s="3" t="s">
        <v>112</v>
      </c>
      <c r="D85" s="134">
        <v>329.886</v>
      </c>
      <c r="E85" s="134">
        <v>329.9</v>
      </c>
      <c r="F85" s="134">
        <v>329.9</v>
      </c>
      <c r="G85" s="14">
        <f t="shared" si="5"/>
        <v>100</v>
      </c>
      <c r="H85" s="14">
        <f t="shared" si="6"/>
        <v>100.00424389031362</v>
      </c>
      <c r="I85" s="11">
        <f>H85-95</f>
        <v>5.004243890313617</v>
      </c>
    </row>
    <row r="86" spans="1:9" s="6" customFormat="1" ht="39.75" customHeight="1">
      <c r="A86" s="1" t="s">
        <v>37</v>
      </c>
      <c r="B86" s="2" t="s">
        <v>38</v>
      </c>
      <c r="C86" s="2" t="s">
        <v>74</v>
      </c>
      <c r="D86" s="136">
        <f>D87+D88</f>
        <v>1223377.4</v>
      </c>
      <c r="E86" s="136">
        <f>E87+E88</f>
        <v>1142537.5</v>
      </c>
      <c r="F86" s="136">
        <f>F87+F88</f>
        <v>1219761.9</v>
      </c>
      <c r="G86" s="16">
        <f t="shared" si="5"/>
        <v>106.75902541492073</v>
      </c>
      <c r="H86" s="16">
        <f t="shared" si="6"/>
        <v>99.70446568654938</v>
      </c>
      <c r="I86" s="4" t="s">
        <v>97</v>
      </c>
    </row>
    <row r="87" spans="1:9" s="6" customFormat="1" ht="18" customHeight="1">
      <c r="A87" s="165"/>
      <c r="B87" s="165"/>
      <c r="C87" s="3" t="s">
        <v>54</v>
      </c>
      <c r="D87" s="134">
        <v>1024642.4</v>
      </c>
      <c r="E87" s="134">
        <v>960028.3</v>
      </c>
      <c r="F87" s="134">
        <v>1021972</v>
      </c>
      <c r="G87" s="14">
        <f t="shared" si="5"/>
        <v>106.45227854220548</v>
      </c>
      <c r="H87" s="94">
        <f t="shared" si="6"/>
        <v>99.73938224691852</v>
      </c>
      <c r="I87" s="11">
        <f>H87-95</f>
        <v>4.739382246918524</v>
      </c>
    </row>
    <row r="88" spans="1:9" s="6" customFormat="1" ht="18" customHeight="1">
      <c r="A88" s="165"/>
      <c r="B88" s="165"/>
      <c r="C88" s="3" t="s">
        <v>55</v>
      </c>
      <c r="D88" s="134">
        <v>198735</v>
      </c>
      <c r="E88" s="134">
        <v>182509.2</v>
      </c>
      <c r="F88" s="134">
        <v>197789.9</v>
      </c>
      <c r="G88" s="14">
        <f t="shared" si="5"/>
        <v>108.37256423237842</v>
      </c>
      <c r="H88" s="94">
        <f t="shared" si="6"/>
        <v>99.52444209625884</v>
      </c>
      <c r="I88" s="11">
        <f>H88-95</f>
        <v>4.524442096258838</v>
      </c>
    </row>
    <row r="89" spans="1:9" s="6" customFormat="1" ht="40.5" customHeight="1">
      <c r="A89" s="1" t="s">
        <v>39</v>
      </c>
      <c r="B89" s="2" t="s">
        <v>40</v>
      </c>
      <c r="C89" s="2" t="s">
        <v>75</v>
      </c>
      <c r="D89" s="136">
        <f>D90+D91</f>
        <v>13819.699999999999</v>
      </c>
      <c r="E89" s="136">
        <f>E90+E91</f>
        <v>12407.5</v>
      </c>
      <c r="F89" s="136">
        <f>F90+F91</f>
        <v>13786.2</v>
      </c>
      <c r="G89" s="16">
        <f t="shared" si="5"/>
        <v>111.11182752367522</v>
      </c>
      <c r="H89" s="113">
        <f>F89/D89*100</f>
        <v>99.7575924224115</v>
      </c>
      <c r="I89" s="4" t="s">
        <v>97</v>
      </c>
    </row>
    <row r="90" spans="1:9" s="6" customFormat="1" ht="18" customHeight="1">
      <c r="A90" s="165"/>
      <c r="B90" s="165"/>
      <c r="C90" s="3" t="s">
        <v>54</v>
      </c>
      <c r="D90" s="134">
        <v>13797.4</v>
      </c>
      <c r="E90" s="134">
        <v>12385.2</v>
      </c>
      <c r="F90" s="134">
        <v>13780.6</v>
      </c>
      <c r="G90" s="14">
        <f t="shared" si="5"/>
        <v>111.26667312598909</v>
      </c>
      <c r="H90" s="94">
        <f t="shared" si="6"/>
        <v>99.87823792888516</v>
      </c>
      <c r="I90" s="11">
        <f>H90-95</f>
        <v>4.878237928885156</v>
      </c>
    </row>
    <row r="91" spans="1:9" s="6" customFormat="1" ht="18" customHeight="1">
      <c r="A91" s="165"/>
      <c r="B91" s="165"/>
      <c r="C91" s="3" t="s">
        <v>55</v>
      </c>
      <c r="D91" s="134">
        <v>22.3</v>
      </c>
      <c r="E91" s="134">
        <v>22.3</v>
      </c>
      <c r="F91" s="134">
        <v>5.6</v>
      </c>
      <c r="G91" s="14">
        <f t="shared" si="5"/>
        <v>25.112107623318387</v>
      </c>
      <c r="H91" s="14">
        <f t="shared" si="6"/>
        <v>25.112107623318387</v>
      </c>
      <c r="I91" s="11">
        <f>H91-95</f>
        <v>-69.8878923766816</v>
      </c>
    </row>
    <row r="92" spans="1:9" s="6" customFormat="1" ht="21" customHeight="1">
      <c r="A92" s="1" t="s">
        <v>41</v>
      </c>
      <c r="B92" s="2" t="s">
        <v>42</v>
      </c>
      <c r="C92" s="2" t="s">
        <v>76</v>
      </c>
      <c r="D92" s="136">
        <f>D93+D94+D95</f>
        <v>439104.00000000006</v>
      </c>
      <c r="E92" s="136">
        <f>E93+E94+E95</f>
        <v>389808.4</v>
      </c>
      <c r="F92" s="136">
        <f>F93+F94+F95</f>
        <v>405485.5</v>
      </c>
      <c r="G92" s="16">
        <f t="shared" si="5"/>
        <v>104.02174504192317</v>
      </c>
      <c r="H92" s="16">
        <f t="shared" si="6"/>
        <v>92.34384109459262</v>
      </c>
      <c r="I92" s="4" t="s">
        <v>97</v>
      </c>
    </row>
    <row r="93" spans="1:9" s="6" customFormat="1" ht="18" customHeight="1">
      <c r="A93" s="161"/>
      <c r="B93" s="162"/>
      <c r="C93" s="3" t="s">
        <v>54</v>
      </c>
      <c r="D93" s="134">
        <v>430553.4</v>
      </c>
      <c r="E93" s="134">
        <v>382231.8</v>
      </c>
      <c r="F93" s="134">
        <v>402928.3</v>
      </c>
      <c r="G93" s="14">
        <f t="shared" si="5"/>
        <v>105.41464629578176</v>
      </c>
      <c r="H93" s="14">
        <f t="shared" si="6"/>
        <v>93.58381561961883</v>
      </c>
      <c r="I93" s="11">
        <f>H93-95</f>
        <v>-1.4161843803811678</v>
      </c>
    </row>
    <row r="94" spans="1:9" s="6" customFormat="1" ht="18" customHeight="1">
      <c r="A94" s="181"/>
      <c r="B94" s="182"/>
      <c r="C94" s="3" t="s">
        <v>55</v>
      </c>
      <c r="D94" s="134">
        <v>7201.9</v>
      </c>
      <c r="E94" s="134">
        <v>7027.9</v>
      </c>
      <c r="F94" s="134">
        <v>2008.5</v>
      </c>
      <c r="G94" s="14">
        <f t="shared" si="5"/>
        <v>28.578949615105508</v>
      </c>
      <c r="H94" s="14">
        <f t="shared" si="6"/>
        <v>27.888473874949664</v>
      </c>
      <c r="I94" s="11">
        <f>H94-95</f>
        <v>-67.11152612505033</v>
      </c>
    </row>
    <row r="95" spans="1:9" s="6" customFormat="1" ht="28.5" customHeight="1">
      <c r="A95" s="178"/>
      <c r="B95" s="179"/>
      <c r="C95" s="3" t="s">
        <v>112</v>
      </c>
      <c r="D95" s="134">
        <v>1348.7</v>
      </c>
      <c r="E95" s="134">
        <v>548.7</v>
      </c>
      <c r="F95" s="134">
        <v>548.7</v>
      </c>
      <c r="G95" s="14">
        <f>F95/E95*100</f>
        <v>100</v>
      </c>
      <c r="H95" s="14">
        <f>F95/D95*100</f>
        <v>40.683621264921776</v>
      </c>
      <c r="I95" s="11">
        <f>H95-95</f>
        <v>-54.316378735078224</v>
      </c>
    </row>
    <row r="96" spans="1:9" s="6" customFormat="1" ht="39.75" customHeight="1">
      <c r="A96" s="1" t="s">
        <v>43</v>
      </c>
      <c r="B96" s="2" t="s">
        <v>44</v>
      </c>
      <c r="C96" s="2" t="s">
        <v>77</v>
      </c>
      <c r="D96" s="136">
        <f>D97+D99+D98</f>
        <v>533828.36</v>
      </c>
      <c r="E96" s="136">
        <f>E97+E99+E98</f>
        <v>505623.10000000003</v>
      </c>
      <c r="F96" s="136">
        <f>F97+F99+F98</f>
        <v>524078.80000000005</v>
      </c>
      <c r="G96" s="16">
        <f t="shared" si="5"/>
        <v>103.6500903538624</v>
      </c>
      <c r="H96" s="16">
        <f t="shared" si="6"/>
        <v>98.17365266993309</v>
      </c>
      <c r="I96" s="4" t="s">
        <v>97</v>
      </c>
    </row>
    <row r="97" spans="1:9" s="6" customFormat="1" ht="18" customHeight="1">
      <c r="A97" s="165"/>
      <c r="B97" s="165"/>
      <c r="C97" s="3" t="s">
        <v>54</v>
      </c>
      <c r="D97" s="134">
        <v>474176.2</v>
      </c>
      <c r="E97" s="134">
        <v>445970.9</v>
      </c>
      <c r="F97" s="134">
        <v>470282.2</v>
      </c>
      <c r="G97" s="14">
        <f aca="true" t="shared" si="7" ref="G97:G112">F97/E97*100</f>
        <v>105.45131980584384</v>
      </c>
      <c r="H97" s="94">
        <f aca="true" t="shared" si="8" ref="H97:H112">F97/D97*100</f>
        <v>99.17878628239882</v>
      </c>
      <c r="I97" s="11">
        <f>H97-95</f>
        <v>4.178786282398818</v>
      </c>
    </row>
    <row r="98" spans="1:9" s="6" customFormat="1" ht="18" customHeight="1">
      <c r="A98" s="165"/>
      <c r="B98" s="165"/>
      <c r="C98" s="3" t="s">
        <v>55</v>
      </c>
      <c r="D98" s="134">
        <v>2735.9</v>
      </c>
      <c r="E98" s="134">
        <v>2735.9</v>
      </c>
      <c r="F98" s="134">
        <v>2543.2</v>
      </c>
      <c r="G98" s="14">
        <f t="shared" si="7"/>
        <v>92.95661391132715</v>
      </c>
      <c r="H98" s="14">
        <f t="shared" si="8"/>
        <v>92.95661391132715</v>
      </c>
      <c r="I98" s="11">
        <f>H98-95</f>
        <v>-2.0433860886728468</v>
      </c>
    </row>
    <row r="99" spans="1:9" s="6" customFormat="1" ht="28.5" customHeight="1">
      <c r="A99" s="165"/>
      <c r="B99" s="165"/>
      <c r="C99" s="3" t="s">
        <v>112</v>
      </c>
      <c r="D99" s="134">
        <v>56916.26</v>
      </c>
      <c r="E99" s="134">
        <v>56916.3</v>
      </c>
      <c r="F99" s="134">
        <v>51253.4</v>
      </c>
      <c r="G99" s="14">
        <f t="shared" si="7"/>
        <v>90.05047763118826</v>
      </c>
      <c r="H99" s="14">
        <f t="shared" si="8"/>
        <v>90.05054091748123</v>
      </c>
      <c r="I99" s="11">
        <f>H99-95</f>
        <v>-4.949459082518771</v>
      </c>
    </row>
    <row r="100" spans="1:9" s="6" customFormat="1" ht="30" customHeight="1">
      <c r="A100" s="1" t="s">
        <v>45</v>
      </c>
      <c r="B100" s="2" t="s">
        <v>46</v>
      </c>
      <c r="C100" s="2" t="s">
        <v>78</v>
      </c>
      <c r="D100" s="136">
        <f>D101</f>
        <v>19616</v>
      </c>
      <c r="E100" s="136">
        <f>E101</f>
        <v>17168.4</v>
      </c>
      <c r="F100" s="136">
        <f>F101</f>
        <v>19616</v>
      </c>
      <c r="G100" s="113">
        <f t="shared" si="7"/>
        <v>114.25642459402157</v>
      </c>
      <c r="H100" s="16">
        <f t="shared" si="8"/>
        <v>100</v>
      </c>
      <c r="I100" s="4" t="s">
        <v>97</v>
      </c>
    </row>
    <row r="101" spans="1:9" s="6" customFormat="1" ht="18" customHeight="1">
      <c r="A101" s="165"/>
      <c r="B101" s="165"/>
      <c r="C101" s="3" t="s">
        <v>54</v>
      </c>
      <c r="D101" s="134">
        <v>19616</v>
      </c>
      <c r="E101" s="134">
        <v>17168.4</v>
      </c>
      <c r="F101" s="134">
        <v>19616</v>
      </c>
      <c r="G101" s="14">
        <f t="shared" si="7"/>
        <v>114.25642459402157</v>
      </c>
      <c r="H101" s="14">
        <f t="shared" si="8"/>
        <v>100</v>
      </c>
      <c r="I101" s="11">
        <f>H101-95</f>
        <v>5</v>
      </c>
    </row>
    <row r="102" spans="1:9" s="6" customFormat="1" ht="28.5" customHeight="1">
      <c r="A102" s="1" t="s">
        <v>47</v>
      </c>
      <c r="B102" s="2" t="s">
        <v>48</v>
      </c>
      <c r="C102" s="2" t="s">
        <v>79</v>
      </c>
      <c r="D102" s="136">
        <f>D103</f>
        <v>7697.5</v>
      </c>
      <c r="E102" s="136">
        <f>E103</f>
        <v>4395.4</v>
      </c>
      <c r="F102" s="136">
        <f>F103</f>
        <v>7682.4</v>
      </c>
      <c r="G102" s="16">
        <f t="shared" si="7"/>
        <v>174.78272739682396</v>
      </c>
      <c r="H102" s="113">
        <f t="shared" si="8"/>
        <v>99.80383241312114</v>
      </c>
      <c r="I102" s="4" t="s">
        <v>97</v>
      </c>
    </row>
    <row r="103" spans="1:9" s="6" customFormat="1" ht="18" customHeight="1">
      <c r="A103" s="165"/>
      <c r="B103" s="165"/>
      <c r="C103" s="3" t="s">
        <v>54</v>
      </c>
      <c r="D103" s="134">
        <v>7697.5</v>
      </c>
      <c r="E103" s="134">
        <v>4395.4</v>
      </c>
      <c r="F103" s="134">
        <v>7682.4</v>
      </c>
      <c r="G103" s="14">
        <f t="shared" si="7"/>
        <v>174.78272739682396</v>
      </c>
      <c r="H103" s="94">
        <f>F103/D103*100</f>
        <v>99.80383241312114</v>
      </c>
      <c r="I103" s="11">
        <f>H103-95</f>
        <v>4.8038324131211425</v>
      </c>
    </row>
    <row r="104" spans="1:9" s="6" customFormat="1" ht="21.75" customHeight="1">
      <c r="A104" s="1" t="s">
        <v>49</v>
      </c>
      <c r="B104" s="2" t="s">
        <v>50</v>
      </c>
      <c r="C104" s="2" t="s">
        <v>80</v>
      </c>
      <c r="D104" s="136">
        <f>D105+D106</f>
        <v>124595</v>
      </c>
      <c r="E104" s="136">
        <f>E105+E106</f>
        <v>109918.2</v>
      </c>
      <c r="F104" s="136">
        <f>F105+F106</f>
        <v>118511.8</v>
      </c>
      <c r="G104" s="16">
        <f t="shared" si="7"/>
        <v>107.81817751746298</v>
      </c>
      <c r="H104" s="16">
        <f t="shared" si="8"/>
        <v>95.11762109233918</v>
      </c>
      <c r="I104" s="4" t="s">
        <v>97</v>
      </c>
    </row>
    <row r="105" spans="1:9" s="6" customFormat="1" ht="18" customHeight="1">
      <c r="A105" s="161"/>
      <c r="B105" s="162"/>
      <c r="C105" s="3" t="s">
        <v>54</v>
      </c>
      <c r="D105" s="134">
        <v>124483.7</v>
      </c>
      <c r="E105" s="134">
        <v>109806.9</v>
      </c>
      <c r="F105" s="134">
        <v>118489.5</v>
      </c>
      <c r="G105" s="14">
        <f t="shared" si="7"/>
        <v>107.90715337560755</v>
      </c>
      <c r="H105" s="14">
        <f t="shared" si="8"/>
        <v>95.18475109592663</v>
      </c>
      <c r="I105" s="11">
        <f>H105-95</f>
        <v>0.18475109592662875</v>
      </c>
    </row>
    <row r="106" spans="1:9" s="6" customFormat="1" ht="18" customHeight="1">
      <c r="A106" s="163"/>
      <c r="B106" s="164"/>
      <c r="C106" s="3" t="s">
        <v>55</v>
      </c>
      <c r="D106" s="134">
        <v>111.3</v>
      </c>
      <c r="E106" s="134">
        <v>111.3</v>
      </c>
      <c r="F106" s="134">
        <v>22.3</v>
      </c>
      <c r="G106" s="14">
        <f t="shared" si="7"/>
        <v>20.035938903863435</v>
      </c>
      <c r="H106" s="14">
        <f t="shared" si="8"/>
        <v>20.035938903863435</v>
      </c>
      <c r="I106" s="11">
        <f>H106-95</f>
        <v>-74.96406109613656</v>
      </c>
    </row>
    <row r="107" spans="1:9" ht="39.75" customHeight="1">
      <c r="A107" s="1" t="s">
        <v>51</v>
      </c>
      <c r="B107" s="2" t="s">
        <v>52</v>
      </c>
      <c r="C107" s="2" t="s">
        <v>82</v>
      </c>
      <c r="D107" s="136">
        <f>D108+D109+D110</f>
        <v>1533074.2999999998</v>
      </c>
      <c r="E107" s="136">
        <f>E108+E109+E110</f>
        <v>1426021.0999999999</v>
      </c>
      <c r="F107" s="136">
        <f>F108+F109+F110</f>
        <v>1169940</v>
      </c>
      <c r="G107" s="16">
        <f t="shared" si="7"/>
        <v>82.04226431151686</v>
      </c>
      <c r="H107" s="16">
        <f t="shared" si="8"/>
        <v>76.31332675787469</v>
      </c>
      <c r="I107" s="4" t="s">
        <v>97</v>
      </c>
    </row>
    <row r="108" spans="1:9" s="6" customFormat="1" ht="18" customHeight="1">
      <c r="A108" s="165"/>
      <c r="B108" s="165"/>
      <c r="C108" s="3" t="s">
        <v>54</v>
      </c>
      <c r="D108" s="134">
        <v>791159</v>
      </c>
      <c r="E108" s="134">
        <v>783365.2</v>
      </c>
      <c r="F108" s="134">
        <v>683494.1</v>
      </c>
      <c r="G108" s="14">
        <f t="shared" si="7"/>
        <v>87.25101651183893</v>
      </c>
      <c r="H108" s="94">
        <f t="shared" si="8"/>
        <v>86.39149652598277</v>
      </c>
      <c r="I108" s="11">
        <f>H108-95</f>
        <v>-8.608503474017226</v>
      </c>
    </row>
    <row r="109" spans="1:9" s="6" customFormat="1" ht="18" customHeight="1">
      <c r="A109" s="165"/>
      <c r="B109" s="165"/>
      <c r="C109" s="3" t="s">
        <v>55</v>
      </c>
      <c r="D109" s="134">
        <v>465576.9</v>
      </c>
      <c r="E109" s="134">
        <v>374011.7</v>
      </c>
      <c r="F109" s="134">
        <v>337182.8</v>
      </c>
      <c r="G109" s="14">
        <f t="shared" si="7"/>
        <v>90.15300858235183</v>
      </c>
      <c r="H109" s="14">
        <f t="shared" si="8"/>
        <v>72.4225793848449</v>
      </c>
      <c r="I109" s="11">
        <f>H109-95</f>
        <v>-22.577420615155106</v>
      </c>
    </row>
    <row r="110" spans="1:9" s="6" customFormat="1" ht="28.5" customHeight="1">
      <c r="A110" s="165"/>
      <c r="B110" s="165"/>
      <c r="C110" s="3" t="s">
        <v>112</v>
      </c>
      <c r="D110" s="134">
        <v>276338.4</v>
      </c>
      <c r="E110" s="134">
        <v>268644.2</v>
      </c>
      <c r="F110" s="134">
        <v>149263.1</v>
      </c>
      <c r="G110" s="14">
        <f t="shared" si="7"/>
        <v>55.56163133244642</v>
      </c>
      <c r="H110" s="14">
        <f t="shared" si="8"/>
        <v>54.01460672856179</v>
      </c>
      <c r="I110" s="11">
        <f>H110-95</f>
        <v>-40.98539327143821</v>
      </c>
    </row>
    <row r="111" spans="1:9" s="6" customFormat="1" ht="39.75" customHeight="1">
      <c r="A111" s="1" t="s">
        <v>53</v>
      </c>
      <c r="B111" s="2" t="s">
        <v>101</v>
      </c>
      <c r="C111" s="2" t="s">
        <v>81</v>
      </c>
      <c r="D111" s="136">
        <f>D112+D113</f>
        <v>56023.700000000004</v>
      </c>
      <c r="E111" s="136">
        <f>E112+E113</f>
        <v>49004.700000000004</v>
      </c>
      <c r="F111" s="136">
        <f>F112+F113</f>
        <v>55452.5</v>
      </c>
      <c r="G111" s="16">
        <f t="shared" si="7"/>
        <v>113.15751346299436</v>
      </c>
      <c r="H111" s="16">
        <f t="shared" si="8"/>
        <v>98.98043149595617</v>
      </c>
      <c r="I111" s="4" t="s">
        <v>97</v>
      </c>
    </row>
    <row r="112" spans="1:9" s="6" customFormat="1" ht="18" customHeight="1">
      <c r="A112" s="161"/>
      <c r="B112" s="162"/>
      <c r="C112" s="3" t="s">
        <v>54</v>
      </c>
      <c r="D112" s="134">
        <v>55995.9</v>
      </c>
      <c r="E112" s="134">
        <v>48976.9</v>
      </c>
      <c r="F112" s="134">
        <v>55435.8</v>
      </c>
      <c r="G112" s="94">
        <f t="shared" si="7"/>
        <v>113.18764560435635</v>
      </c>
      <c r="H112" s="94">
        <f t="shared" si="8"/>
        <v>98.99974819585006</v>
      </c>
      <c r="I112" s="11">
        <f>H112-95</f>
        <v>3.99974819585006</v>
      </c>
    </row>
    <row r="113" spans="1:9" s="6" customFormat="1" ht="18" customHeight="1">
      <c r="A113" s="163"/>
      <c r="B113" s="164"/>
      <c r="C113" s="3" t="s">
        <v>55</v>
      </c>
      <c r="D113" s="134">
        <v>27.8</v>
      </c>
      <c r="E113" s="134">
        <v>27.8</v>
      </c>
      <c r="F113" s="134">
        <v>16.7</v>
      </c>
      <c r="G113" s="14">
        <f>F113/E113*100</f>
        <v>60.07194244604316</v>
      </c>
      <c r="H113" s="14">
        <f>F113/D113*100</f>
        <v>60.07194244604316</v>
      </c>
      <c r="I113" s="11">
        <f>H113-95</f>
        <v>-34.92805755395684</v>
      </c>
    </row>
    <row r="114" spans="1:9" s="12" customFormat="1" ht="18" customHeight="1" hidden="1">
      <c r="A114" s="173" t="s">
        <v>113</v>
      </c>
      <c r="B114" s="174"/>
      <c r="C114" s="175"/>
      <c r="D114" s="123">
        <v>0</v>
      </c>
      <c r="E114" s="15" t="s">
        <v>97</v>
      </c>
      <c r="F114" s="15" t="s">
        <v>97</v>
      </c>
      <c r="G114" s="15" t="s">
        <v>97</v>
      </c>
      <c r="H114" s="15" t="s">
        <v>97</v>
      </c>
      <c r="I114" s="15" t="s">
        <v>97</v>
      </c>
    </row>
    <row r="115" spans="1:9" ht="29.25" customHeight="1">
      <c r="A115" s="169" t="s">
        <v>92</v>
      </c>
      <c r="B115" s="170"/>
      <c r="C115" s="171"/>
      <c r="D115" s="141">
        <f>D117+D118+D119</f>
        <v>23433071.045999996</v>
      </c>
      <c r="E115" s="125">
        <f>E117+E118+E119</f>
        <v>20884210.900000002</v>
      </c>
      <c r="F115" s="141">
        <f>F117+F118+F119</f>
        <v>21462342.6</v>
      </c>
      <c r="G115" s="77">
        <f>F115/E115*100</f>
        <v>102.76827169945884</v>
      </c>
      <c r="H115" s="77">
        <f>F115/D115*100</f>
        <v>91.58996939781653</v>
      </c>
      <c r="I115" s="78" t="s">
        <v>97</v>
      </c>
    </row>
    <row r="116" spans="1:9" ht="15.75" customHeight="1">
      <c r="A116" s="172"/>
      <c r="B116" s="172"/>
      <c r="C116" s="79" t="s">
        <v>88</v>
      </c>
      <c r="D116" s="142"/>
      <c r="E116" s="126"/>
      <c r="F116" s="80"/>
      <c r="G116" s="80"/>
      <c r="H116" s="80"/>
      <c r="I116" s="81"/>
    </row>
    <row r="117" spans="1:9" ht="20.25" customHeight="1">
      <c r="A117" s="172"/>
      <c r="B117" s="172"/>
      <c r="C117" s="82" t="s">
        <v>54</v>
      </c>
      <c r="D117" s="141">
        <f>D7+D11+D16+D22+D25+D29+D33+D36+D40+D43+D46+D49+D52+D55+D59+D62+D65+D69+D73+D77+D80+D83+D87+D90+D93+D97+D101+D103+D105+D108+D112+D19</f>
        <v>17159168</v>
      </c>
      <c r="E117" s="125">
        <f>E7+E11+E16+E22+E25+E29+E33+E36+E40+E43+E46+E49+E52+E55+E59+E62+E65+E69+E73+E77+E80+E83+E87+E90+E93+E97+E101+E103+E105+E108+E112+E19</f>
        <v>15951371.500000004</v>
      </c>
      <c r="F117" s="141">
        <f>F7+F11+F16+F22+F25+F29+F33+F36+F40+F43+F46+F49+F52+F55+F59+F62+F65+F69+F73+F77+F80+F83+F87+F90+F93+F97+F101+F103+F105+F108+F112+F19</f>
        <v>16517258.700000001</v>
      </c>
      <c r="G117" s="77">
        <f>F117/E117*100</f>
        <v>103.54757708451588</v>
      </c>
      <c r="H117" s="77">
        <f>F117/D117*100</f>
        <v>96.25908843598945</v>
      </c>
      <c r="I117" s="157">
        <f>H117-95</f>
        <v>1.2590884359894545</v>
      </c>
    </row>
    <row r="118" spans="1:9" ht="18.75" customHeight="1">
      <c r="A118" s="172"/>
      <c r="B118" s="172"/>
      <c r="C118" s="82" t="s">
        <v>55</v>
      </c>
      <c r="D118" s="141">
        <f>(D26+D37+D41+D44+D47+D50+D53+D56+D60+D63+D66+D78+D88+D91+D94+D109+D70+D113+D106+D98+D84+D74+D30+D34+D23+D20+D17+D8)</f>
        <v>3200218.599999998</v>
      </c>
      <c r="E118" s="125">
        <f>(E26+E37+E41+E44+E47+E50+E53+E56+E60+E63+E66+E78+E88+E91+E94+E109+E70+E113+E106+E98+E84+E74+E30+E34+E23+E20+E17+E8)</f>
        <v>2832481.1999999997</v>
      </c>
      <c r="F118" s="141">
        <f>(F26+F37+F41+F44+F47+F50+F53+F56+F60+F63+F66+F78+F88+F91+F94+F109+F70+F113+F106+F98+F84+F74+F30+F34+F23+F20+F17+F8)</f>
        <v>3005482.5</v>
      </c>
      <c r="G118" s="77">
        <f>F118/E118*100</f>
        <v>106.1077651636311</v>
      </c>
      <c r="H118" s="77">
        <f>F118/D118*100</f>
        <v>93.91491256253562</v>
      </c>
      <c r="I118" s="157">
        <f>H118-95</f>
        <v>-1.0850874374643809</v>
      </c>
    </row>
    <row r="119" spans="1:9" ht="30" customHeight="1">
      <c r="A119" s="172"/>
      <c r="B119" s="172"/>
      <c r="C119" s="83" t="s">
        <v>112</v>
      </c>
      <c r="D119" s="141">
        <f>D9+D27+D31+D38+D57+D67+D75+D81+D85+D99+D110+D71+D95</f>
        <v>3073684.4459999995</v>
      </c>
      <c r="E119" s="125">
        <f>(E27+E31+E38+E67+E71+E75+E81+E99+E110+E85+E9+E95+E57)</f>
        <v>2100358.2</v>
      </c>
      <c r="F119" s="141">
        <f>(F27+F31+F38+F67+F71+F75+F81+F99+F110+F85+F9+F95+F57)</f>
        <v>1939601.4</v>
      </c>
      <c r="G119" s="77">
        <f>F119/E119*100</f>
        <v>92.34621980193663</v>
      </c>
      <c r="H119" s="77">
        <f>F119/D119*100</f>
        <v>63.103465371148914</v>
      </c>
      <c r="I119" s="157">
        <f>H119-95</f>
        <v>-31.896534628851086</v>
      </c>
    </row>
    <row r="120" spans="1:9" ht="26.25" customHeight="1">
      <c r="A120" s="166" t="s">
        <v>91</v>
      </c>
      <c r="B120" s="167"/>
      <c r="C120" s="168"/>
      <c r="D120" s="143">
        <f>D122+D123+D124</f>
        <v>23473068.945999995</v>
      </c>
      <c r="E120" s="127">
        <f>E122+E123+E124</f>
        <v>20944795.700000003</v>
      </c>
      <c r="F120" s="143">
        <f>F122+F123+F124</f>
        <v>21462342.6</v>
      </c>
      <c r="G120" s="88">
        <f>F120/E120*100</f>
        <v>102.47100476611475</v>
      </c>
      <c r="H120" s="88">
        <f>F120/D120*100</f>
        <v>91.4339009073518</v>
      </c>
      <c r="I120" s="89" t="s">
        <v>97</v>
      </c>
    </row>
    <row r="121" spans="1:9" ht="14.25" customHeight="1">
      <c r="A121" s="180"/>
      <c r="B121" s="180"/>
      <c r="C121" s="84" t="s">
        <v>88</v>
      </c>
      <c r="D121" s="144"/>
      <c r="E121" s="128"/>
      <c r="F121" s="147"/>
      <c r="G121" s="87"/>
      <c r="H121" s="87"/>
      <c r="I121" s="90"/>
    </row>
    <row r="122" spans="1:9" ht="29.25" customHeight="1">
      <c r="A122" s="180"/>
      <c r="B122" s="180"/>
      <c r="C122" s="85" t="s">
        <v>102</v>
      </c>
      <c r="D122" s="145">
        <f>D117+D12-D11</f>
        <v>17199165.9</v>
      </c>
      <c r="E122" s="129">
        <f>E117+E12-E11</f>
        <v>16011956.300000004</v>
      </c>
      <c r="F122" s="145">
        <f>F117+F12-F11</f>
        <v>16517258.700000001</v>
      </c>
      <c r="G122" s="88">
        <f>F122/E122*100</f>
        <v>103.1557817828918</v>
      </c>
      <c r="H122" s="88">
        <f>F122/D122*100</f>
        <v>96.03523098756784</v>
      </c>
      <c r="I122" s="158">
        <f>H122-95</f>
        <v>1.035230987567843</v>
      </c>
    </row>
    <row r="123" spans="1:9" ht="18.75" customHeight="1">
      <c r="A123" s="180"/>
      <c r="B123" s="180"/>
      <c r="C123" s="85" t="s">
        <v>55</v>
      </c>
      <c r="D123" s="145">
        <f>D118</f>
        <v>3200218.599999998</v>
      </c>
      <c r="E123" s="129">
        <f aca="true" t="shared" si="9" ref="D123:F124">E118</f>
        <v>2832481.1999999997</v>
      </c>
      <c r="F123" s="145">
        <f>F118</f>
        <v>3005482.5</v>
      </c>
      <c r="G123" s="88">
        <f>F123/E123*100</f>
        <v>106.1077651636311</v>
      </c>
      <c r="H123" s="88">
        <f>F123/D123*100</f>
        <v>93.91491256253562</v>
      </c>
      <c r="I123" s="158">
        <f>H123-95</f>
        <v>-1.0850874374643809</v>
      </c>
    </row>
    <row r="124" spans="1:9" ht="29.25" customHeight="1">
      <c r="A124" s="180"/>
      <c r="B124" s="180"/>
      <c r="C124" s="86" t="s">
        <v>112</v>
      </c>
      <c r="D124" s="145">
        <f t="shared" si="9"/>
        <v>3073684.4459999995</v>
      </c>
      <c r="E124" s="129">
        <f t="shared" si="9"/>
        <v>2100358.2</v>
      </c>
      <c r="F124" s="145">
        <f t="shared" si="9"/>
        <v>1939601.4</v>
      </c>
      <c r="G124" s="88">
        <f>F124/E124*100</f>
        <v>92.34621980193663</v>
      </c>
      <c r="H124" s="88">
        <f>F124/D124*100</f>
        <v>63.103465371148914</v>
      </c>
      <c r="I124" s="158">
        <f>H124-95</f>
        <v>-31.896534628851086</v>
      </c>
    </row>
    <row r="125" spans="1:9" ht="8.25" customHeight="1">
      <c r="A125" s="19"/>
      <c r="B125" s="5"/>
      <c r="C125" s="5"/>
      <c r="D125" s="60"/>
      <c r="E125" s="60"/>
      <c r="F125" s="101"/>
      <c r="G125" s="5"/>
      <c r="H125" s="5"/>
      <c r="I125" s="5"/>
    </row>
    <row r="126" spans="1:18" ht="17.25" customHeight="1">
      <c r="A126" s="176" t="s">
        <v>150</v>
      </c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</row>
    <row r="127" ht="12" customHeight="1"/>
    <row r="128" ht="12.75" customHeight="1"/>
  </sheetData>
  <sheetProtection password="CE2E" sheet="1" objects="1" scenarios="1"/>
  <autoFilter ref="A5:R124"/>
  <mergeCells count="39">
    <mergeCell ref="A3:I3"/>
    <mergeCell ref="A16:B17"/>
    <mergeCell ref="A19:B20"/>
    <mergeCell ref="A59:B60"/>
    <mergeCell ref="A7:B9"/>
    <mergeCell ref="A49:B50"/>
    <mergeCell ref="A22:B23"/>
    <mergeCell ref="A29:B31"/>
    <mergeCell ref="A11:B14"/>
    <mergeCell ref="A33:B34"/>
    <mergeCell ref="A73:B75"/>
    <mergeCell ref="A77:B78"/>
    <mergeCell ref="A62:B63"/>
    <mergeCell ref="A65:B67"/>
    <mergeCell ref="A43:B44"/>
    <mergeCell ref="A46:B47"/>
    <mergeCell ref="A40:B41"/>
    <mergeCell ref="A52:B53"/>
    <mergeCell ref="A36:B38"/>
    <mergeCell ref="A55:B57"/>
    <mergeCell ref="A25:B27"/>
    <mergeCell ref="A69:B71"/>
    <mergeCell ref="A126:R126"/>
    <mergeCell ref="A97:B99"/>
    <mergeCell ref="A80:B81"/>
    <mergeCell ref="A121:B124"/>
    <mergeCell ref="A103:B103"/>
    <mergeCell ref="A90:B91"/>
    <mergeCell ref="A93:B95"/>
    <mergeCell ref="A87:B88"/>
    <mergeCell ref="A83:B85"/>
    <mergeCell ref="A101:B101"/>
    <mergeCell ref="A112:B113"/>
    <mergeCell ref="A108:B110"/>
    <mergeCell ref="A120:C120"/>
    <mergeCell ref="A115:C115"/>
    <mergeCell ref="A105:B106"/>
    <mergeCell ref="A116:B119"/>
    <mergeCell ref="A114:C114"/>
  </mergeCells>
  <printOptions/>
  <pageMargins left="0.42" right="0.28" top="0.35" bottom="0.37" header="0.5118110236220472" footer="0.29"/>
  <pageSetup fitToHeight="6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83" zoomScaleNormal="83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2" sqref="F12"/>
    </sheetView>
  </sheetViews>
  <sheetFormatPr defaultColWidth="9.140625" defaultRowHeight="12.75"/>
  <cols>
    <col min="1" max="1" width="6.57421875" style="31" hidden="1" customWidth="1"/>
    <col min="2" max="2" width="9.421875" style="32" customWidth="1"/>
    <col min="3" max="3" width="42.00390625" style="0" customWidth="1"/>
    <col min="4" max="4" width="14.28125" style="61" customWidth="1"/>
    <col min="5" max="5" width="14.28125" style="61" hidden="1" customWidth="1"/>
    <col min="6" max="6" width="14.28125" style="61" customWidth="1"/>
    <col min="7" max="7" width="15.00390625" style="0" hidden="1" customWidth="1"/>
    <col min="8" max="8" width="14.00390625" style="0" customWidth="1"/>
    <col min="9" max="9" width="14.00390625" style="0" hidden="1" customWidth="1"/>
    <col min="10" max="10" width="12.00390625" style="0" hidden="1" customWidth="1"/>
    <col min="11" max="11" width="13.421875" style="114" hidden="1" customWidth="1"/>
    <col min="12" max="12" width="12.7109375" style="115" hidden="1" customWidth="1"/>
    <col min="13" max="13" width="17.57421875" style="46" hidden="1" customWidth="1"/>
    <col min="14" max="14" width="24.140625" style="46" hidden="1" customWidth="1"/>
    <col min="15" max="15" width="15.421875" style="0" customWidth="1"/>
  </cols>
  <sheetData>
    <row r="1" spans="1:10" ht="15.75">
      <c r="A1" s="25"/>
      <c r="B1" s="26"/>
      <c r="C1" s="27"/>
      <c r="D1" s="27"/>
      <c r="F1" s="28"/>
      <c r="G1" s="62"/>
      <c r="H1" s="28" t="s">
        <v>111</v>
      </c>
      <c r="I1" s="62"/>
      <c r="J1" s="62"/>
    </row>
    <row r="2" spans="1:10" ht="15.75">
      <c r="A2" s="25"/>
      <c r="B2" s="26"/>
      <c r="C2" s="27"/>
      <c r="D2" s="27"/>
      <c r="F2" s="28"/>
      <c r="H2" s="28" t="s">
        <v>135</v>
      </c>
      <c r="I2" s="62"/>
      <c r="J2" s="62"/>
    </row>
    <row r="3" spans="1:10" ht="15.75">
      <c r="A3" s="25"/>
      <c r="B3" s="26"/>
      <c r="C3" s="27"/>
      <c r="D3" s="27"/>
      <c r="F3" s="28"/>
      <c r="G3" s="28"/>
      <c r="H3" s="28"/>
      <c r="I3" s="28"/>
      <c r="J3" s="28"/>
    </row>
    <row r="4" spans="1:10" ht="18.75">
      <c r="A4" s="29"/>
      <c r="B4" s="185" t="s">
        <v>153</v>
      </c>
      <c r="C4" s="186"/>
      <c r="D4" s="186"/>
      <c r="E4" s="186"/>
      <c r="F4" s="186"/>
      <c r="G4" s="186"/>
      <c r="H4" s="187"/>
      <c r="I4" s="31"/>
      <c r="J4" s="31"/>
    </row>
    <row r="5" spans="1:15" ht="18.75">
      <c r="A5" s="29"/>
      <c r="B5" s="188" t="s">
        <v>154</v>
      </c>
      <c r="C5" s="189"/>
      <c r="D5" s="189"/>
      <c r="E5" s="189"/>
      <c r="F5" s="189"/>
      <c r="G5" s="189"/>
      <c r="H5" s="189"/>
      <c r="I5" s="63"/>
      <c r="J5" s="63"/>
      <c r="K5" s="116"/>
      <c r="L5" s="117"/>
      <c r="M5" s="66"/>
      <c r="N5" s="66"/>
      <c r="O5" s="24"/>
    </row>
    <row r="6" spans="1:15" ht="18.75">
      <c r="A6" s="29"/>
      <c r="B6" s="188" t="s">
        <v>152</v>
      </c>
      <c r="C6" s="189"/>
      <c r="D6" s="189"/>
      <c r="E6" s="189"/>
      <c r="F6" s="189"/>
      <c r="G6" s="189"/>
      <c r="H6" s="189"/>
      <c r="I6" s="63"/>
      <c r="J6" s="63"/>
      <c r="K6" s="116"/>
      <c r="L6" s="117"/>
      <c r="M6" s="66"/>
      <c r="N6" s="66"/>
      <c r="O6" s="24"/>
    </row>
    <row r="7" spans="1:15" ht="15" customHeight="1">
      <c r="A7" s="29"/>
      <c r="B7" s="24"/>
      <c r="C7" s="24"/>
      <c r="D7" s="102"/>
      <c r="E7" s="102"/>
      <c r="F7" s="102"/>
      <c r="G7" s="24"/>
      <c r="H7" s="24"/>
      <c r="I7" s="30"/>
      <c r="J7" s="30"/>
      <c r="K7" s="116"/>
      <c r="L7" s="117"/>
      <c r="M7" s="66"/>
      <c r="N7" s="66"/>
      <c r="O7" s="24"/>
    </row>
    <row r="8" spans="5:14" ht="15">
      <c r="E8" s="33"/>
      <c r="F8" s="34"/>
      <c r="H8" s="58" t="s">
        <v>83</v>
      </c>
      <c r="I8" s="184" t="s">
        <v>131</v>
      </c>
      <c r="J8" s="184"/>
      <c r="K8" s="190" t="s">
        <v>130</v>
      </c>
      <c r="L8" s="190"/>
      <c r="M8" s="184" t="s">
        <v>129</v>
      </c>
      <c r="N8" s="184"/>
    </row>
    <row r="9" spans="1:14" ht="62.25" customHeight="1">
      <c r="A9" s="35" t="s">
        <v>115</v>
      </c>
      <c r="B9" s="36" t="s">
        <v>132</v>
      </c>
      <c r="C9" s="37" t="s">
        <v>148</v>
      </c>
      <c r="D9" s="36" t="s">
        <v>116</v>
      </c>
      <c r="E9" s="148" t="str">
        <f>'По ГРБС и источникам'!E5</f>
        <v>Кассовый план 2010 года</v>
      </c>
      <c r="F9" s="98" t="str">
        <f>'По ГРБС и источникам'!F5</f>
        <v>Кассовый расход на 01.01.2011</v>
      </c>
      <c r="G9" s="148" t="str">
        <f>'По ГРБС и источникам'!G5</f>
        <v>%  выполнения кассового плана </v>
      </c>
      <c r="H9" s="98" t="str">
        <f>'По ГРБС и источникам'!H5</f>
        <v>%  выполнения годовых  ассигнований</v>
      </c>
      <c r="I9" s="64" t="s">
        <v>127</v>
      </c>
      <c r="J9" s="57" t="s">
        <v>128</v>
      </c>
      <c r="K9" s="132" t="s">
        <v>127</v>
      </c>
      <c r="L9" s="133" t="s">
        <v>128</v>
      </c>
      <c r="M9" s="64" t="s">
        <v>127</v>
      </c>
      <c r="N9" s="57" t="s">
        <v>128</v>
      </c>
    </row>
    <row r="10" spans="1:15" ht="34.5" customHeight="1">
      <c r="A10" s="41" t="s">
        <v>120</v>
      </c>
      <c r="B10" s="110">
        <v>1</v>
      </c>
      <c r="C10" s="42" t="s">
        <v>140</v>
      </c>
      <c r="D10" s="151">
        <f>1243609.1+78159.7</f>
        <v>1321768.8</v>
      </c>
      <c r="E10" s="154">
        <f aca="true" t="shared" si="0" ref="E10:E21">K10+L10</f>
        <v>1236000.4000000001</v>
      </c>
      <c r="F10" s="154">
        <f>1237607.7+75727</f>
        <v>1313334.7</v>
      </c>
      <c r="G10" s="43">
        <f aca="true" t="shared" si="1" ref="G10:G22">F10/E10*100</f>
        <v>106.25681836348919</v>
      </c>
      <c r="H10" s="43">
        <f aca="true" t="shared" si="2" ref="H10:H22">F10/D10*100</f>
        <v>99.36190807348456</v>
      </c>
      <c r="I10" s="68"/>
      <c r="J10" s="68"/>
      <c r="K10" s="131">
        <f>978122.2+74310.6</f>
        <v>1052432.8</v>
      </c>
      <c r="L10" s="131">
        <v>183567.6</v>
      </c>
      <c r="M10" s="69"/>
      <c r="N10" s="69"/>
      <c r="O10" s="55"/>
    </row>
    <row r="11" spans="1:15" ht="18.75" customHeight="1">
      <c r="A11" s="70"/>
      <c r="B11" s="112"/>
      <c r="C11" s="105" t="s">
        <v>137</v>
      </c>
      <c r="D11" s="152">
        <v>78159.7</v>
      </c>
      <c r="E11" s="155">
        <f t="shared" si="0"/>
        <v>74310.6</v>
      </c>
      <c r="F11" s="155">
        <v>75727</v>
      </c>
      <c r="G11" s="48">
        <f t="shared" si="1"/>
        <v>101.9060537796761</v>
      </c>
      <c r="H11" s="48">
        <f t="shared" si="2"/>
        <v>96.88752643625807</v>
      </c>
      <c r="I11" s="68"/>
      <c r="J11" s="68"/>
      <c r="K11" s="131">
        <v>74310.6</v>
      </c>
      <c r="L11" s="131">
        <v>0</v>
      </c>
      <c r="M11" s="69"/>
      <c r="N11" s="69"/>
      <c r="O11" s="56"/>
    </row>
    <row r="12" spans="1:15" ht="34.5" customHeight="1">
      <c r="A12" s="38" t="s">
        <v>117</v>
      </c>
      <c r="B12" s="108">
        <v>2</v>
      </c>
      <c r="C12" s="39" t="s">
        <v>142</v>
      </c>
      <c r="D12" s="151">
        <v>931675.5</v>
      </c>
      <c r="E12" s="151">
        <f>K12+L12</f>
        <v>822012.7999999999</v>
      </c>
      <c r="F12" s="151">
        <v>921719.1</v>
      </c>
      <c r="G12" s="40">
        <f t="shared" si="1"/>
        <v>112.12953131630069</v>
      </c>
      <c r="H12" s="40">
        <f t="shared" si="2"/>
        <v>98.93134465809179</v>
      </c>
      <c r="I12" s="67"/>
      <c r="J12" s="67"/>
      <c r="K12" s="131">
        <v>786203.2</v>
      </c>
      <c r="L12" s="131">
        <v>35809.6</v>
      </c>
      <c r="M12" s="69"/>
      <c r="N12" s="69"/>
      <c r="O12" s="54"/>
    </row>
    <row r="13" spans="1:15" ht="60.75">
      <c r="A13" s="93" t="s">
        <v>122</v>
      </c>
      <c r="B13" s="110">
        <v>3</v>
      </c>
      <c r="C13" s="42" t="s">
        <v>144</v>
      </c>
      <c r="D13" s="151">
        <v>166440.1</v>
      </c>
      <c r="E13" s="154">
        <f t="shared" si="0"/>
        <v>143604.1</v>
      </c>
      <c r="F13" s="154">
        <v>162882.7</v>
      </c>
      <c r="G13" s="43">
        <f t="shared" si="1"/>
        <v>113.42482561431046</v>
      </c>
      <c r="H13" s="43">
        <f t="shared" si="2"/>
        <v>97.86265449251714</v>
      </c>
      <c r="I13" s="68"/>
      <c r="J13" s="68"/>
      <c r="K13" s="131">
        <v>143055.4</v>
      </c>
      <c r="L13" s="131">
        <v>548.7</v>
      </c>
      <c r="M13" s="69"/>
      <c r="N13" s="69"/>
      <c r="O13" s="54"/>
    </row>
    <row r="14" spans="1:15" ht="34.5" customHeight="1">
      <c r="A14" s="41" t="s">
        <v>123</v>
      </c>
      <c r="B14" s="110">
        <v>4</v>
      </c>
      <c r="C14" s="42" t="s">
        <v>139</v>
      </c>
      <c r="D14" s="151">
        <f>1435146.9-1047242.9+16561.1+1509.1</f>
        <v>405974.19999999984</v>
      </c>
      <c r="E14" s="154">
        <f>K14+L14</f>
        <v>379421.5</v>
      </c>
      <c r="F14" s="154">
        <f>1309358.1-937900.3+16084.9</f>
        <v>387542.70000000007</v>
      </c>
      <c r="G14" s="43">
        <f t="shared" si="1"/>
        <v>102.14041639706765</v>
      </c>
      <c r="H14" s="43">
        <f t="shared" si="2"/>
        <v>95.4599331681669</v>
      </c>
      <c r="I14" s="68"/>
      <c r="J14" s="68"/>
      <c r="K14" s="131">
        <f>1249289.8-1133471.3+16032.4</f>
        <v>131850.9</v>
      </c>
      <c r="L14" s="131">
        <f>293773.9-46203.3</f>
        <v>247570.60000000003</v>
      </c>
      <c r="M14" s="69"/>
      <c r="N14" s="69"/>
      <c r="O14" s="54"/>
    </row>
    <row r="15" spans="1:15" ht="18.75" customHeight="1">
      <c r="A15" s="70"/>
      <c r="B15" s="111"/>
      <c r="C15" s="47" t="s">
        <v>136</v>
      </c>
      <c r="D15" s="152">
        <v>16561.1</v>
      </c>
      <c r="E15" s="155">
        <f>K15+L15</f>
        <v>16032.4</v>
      </c>
      <c r="F15" s="155">
        <v>16084.9</v>
      </c>
      <c r="G15" s="48">
        <f t="shared" si="1"/>
        <v>100.3274618896734</v>
      </c>
      <c r="H15" s="48">
        <f t="shared" si="2"/>
        <v>97.12458713491255</v>
      </c>
      <c r="I15" s="68"/>
      <c r="J15" s="68"/>
      <c r="K15" s="131">
        <v>16032.4</v>
      </c>
      <c r="L15" s="131">
        <v>0</v>
      </c>
      <c r="M15" s="73"/>
      <c r="N15" s="69"/>
      <c r="O15" s="56"/>
    </row>
    <row r="16" spans="1:15" ht="34.5" customHeight="1">
      <c r="A16" s="41" t="s">
        <v>118</v>
      </c>
      <c r="B16" s="109">
        <v>5</v>
      </c>
      <c r="C16" s="42" t="s">
        <v>155</v>
      </c>
      <c r="D16" s="151">
        <v>12139558.8</v>
      </c>
      <c r="E16" s="154">
        <f>K16+L16</f>
        <v>10492070.399999999</v>
      </c>
      <c r="F16" s="154">
        <v>11462699</v>
      </c>
      <c r="G16" s="43">
        <f t="shared" si="1"/>
        <v>109.2510683115508</v>
      </c>
      <c r="H16" s="43">
        <f t="shared" si="2"/>
        <v>94.42434596552224</v>
      </c>
      <c r="I16" s="68"/>
      <c r="J16" s="68"/>
      <c r="K16" s="131">
        <v>8031484.6</v>
      </c>
      <c r="L16" s="131">
        <v>2460585.8</v>
      </c>
      <c r="M16" s="69"/>
      <c r="N16" s="69"/>
      <c r="O16" s="54"/>
    </row>
    <row r="17" spans="1:15" ht="51.75" customHeight="1">
      <c r="A17" s="41" t="s">
        <v>121</v>
      </c>
      <c r="B17" s="110">
        <v>6</v>
      </c>
      <c r="C17" s="42" t="s">
        <v>156</v>
      </c>
      <c r="D17" s="151">
        <v>25298.7</v>
      </c>
      <c r="E17" s="154">
        <f>K17+L17</f>
        <v>20743.2</v>
      </c>
      <c r="F17" s="154">
        <v>22180.1</v>
      </c>
      <c r="G17" s="43">
        <f t="shared" si="1"/>
        <v>106.92708935940452</v>
      </c>
      <c r="H17" s="43">
        <f t="shared" si="2"/>
        <v>87.67288437745813</v>
      </c>
      <c r="I17" s="68"/>
      <c r="J17" s="68"/>
      <c r="K17" s="131">
        <v>20743.2</v>
      </c>
      <c r="L17" s="131">
        <v>0</v>
      </c>
      <c r="M17" s="69"/>
      <c r="N17" s="69"/>
      <c r="O17" s="54"/>
    </row>
    <row r="18" spans="1:15" ht="52.5" customHeight="1">
      <c r="A18" s="41" t="s">
        <v>119</v>
      </c>
      <c r="B18" s="110">
        <v>7</v>
      </c>
      <c r="C18" s="42" t="s">
        <v>143</v>
      </c>
      <c r="D18" s="151">
        <f>7157855.8-78159.7-16561.1+1047242.9</f>
        <v>8110377.9</v>
      </c>
      <c r="E18" s="154">
        <f t="shared" si="0"/>
        <v>7465638.9</v>
      </c>
      <c r="F18" s="154">
        <f>6053014.8-75727-16084.9+937900.3</f>
        <v>6899103.199999999</v>
      </c>
      <c r="G18" s="43">
        <f t="shared" si="1"/>
        <v>92.41142375637801</v>
      </c>
      <c r="H18" s="43">
        <f t="shared" si="2"/>
        <v>85.06512625015907</v>
      </c>
      <c r="I18" s="68"/>
      <c r="J18" s="68"/>
      <c r="K18" s="131">
        <f>4417753.5-74310.6-16032.4+1133471.3</f>
        <v>5460881.8</v>
      </c>
      <c r="L18" s="131">
        <f>1958553.8+46203.3</f>
        <v>2004757.1</v>
      </c>
      <c r="M18" s="69"/>
      <c r="N18" s="69"/>
      <c r="O18" s="54"/>
    </row>
    <row r="19" spans="1:15" s="104" customFormat="1" ht="18.75" customHeight="1">
      <c r="A19" s="70"/>
      <c r="B19" s="111"/>
      <c r="C19" s="105" t="s">
        <v>138</v>
      </c>
      <c r="D19" s="152">
        <v>1047242.9</v>
      </c>
      <c r="E19" s="155">
        <f>K19+L19</f>
        <v>1179674.6</v>
      </c>
      <c r="F19" s="155">
        <v>937900.3</v>
      </c>
      <c r="G19" s="48">
        <f t="shared" si="1"/>
        <v>79.50500078580993</v>
      </c>
      <c r="H19" s="48">
        <f t="shared" si="2"/>
        <v>89.55900297820114</v>
      </c>
      <c r="I19" s="74"/>
      <c r="J19" s="74"/>
      <c r="K19" s="131">
        <v>1133471.3</v>
      </c>
      <c r="L19" s="131">
        <v>46203.3</v>
      </c>
      <c r="M19" s="103"/>
      <c r="N19" s="103"/>
      <c r="O19" s="56"/>
    </row>
    <row r="20" spans="1:15" ht="34.5" customHeight="1">
      <c r="A20" s="41" t="s">
        <v>124</v>
      </c>
      <c r="B20" s="110">
        <v>8</v>
      </c>
      <c r="C20" s="42" t="s">
        <v>141</v>
      </c>
      <c r="D20" s="151">
        <v>180179.8</v>
      </c>
      <c r="E20" s="154">
        <f t="shared" si="0"/>
        <v>193348.8</v>
      </c>
      <c r="F20" s="154">
        <v>147093.1</v>
      </c>
      <c r="G20" s="43">
        <f t="shared" si="1"/>
        <v>76.07655180688994</v>
      </c>
      <c r="H20" s="43">
        <f t="shared" si="2"/>
        <v>81.63684275373822</v>
      </c>
      <c r="I20" s="68"/>
      <c r="J20" s="68"/>
      <c r="K20" s="131">
        <v>193348.8</v>
      </c>
      <c r="L20" s="131">
        <v>0</v>
      </c>
      <c r="M20" s="69"/>
      <c r="N20" s="69"/>
      <c r="O20" s="54"/>
    </row>
    <row r="21" spans="1:15" ht="19.5" customHeight="1">
      <c r="A21" s="41" t="s">
        <v>125</v>
      </c>
      <c r="B21" s="45"/>
      <c r="C21" s="49" t="s">
        <v>126</v>
      </c>
      <c r="D21" s="151">
        <f>318237.3-166440.1</f>
        <v>151797.19999999998</v>
      </c>
      <c r="E21" s="154">
        <f t="shared" si="0"/>
        <v>131370.80000000002</v>
      </c>
      <c r="F21" s="154">
        <f>308670.7-162882.7</f>
        <v>145788</v>
      </c>
      <c r="G21" s="44">
        <f t="shared" si="1"/>
        <v>110.97443267453649</v>
      </c>
      <c r="H21" s="44">
        <f t="shared" si="2"/>
        <v>96.04129720442802</v>
      </c>
      <c r="I21" s="68"/>
      <c r="J21" s="68"/>
      <c r="K21" s="131">
        <f>274426.2-143055.4</f>
        <v>131370.80000000002</v>
      </c>
      <c r="L21" s="131">
        <v>0</v>
      </c>
      <c r="M21" s="69"/>
      <c r="N21" s="69"/>
      <c r="O21" s="54"/>
    </row>
    <row r="22" spans="1:15" ht="35.25" customHeight="1">
      <c r="A22" s="65"/>
      <c r="B22" s="95"/>
      <c r="C22" s="96" t="s">
        <v>157</v>
      </c>
      <c r="D22" s="153">
        <f>D21+D20+D13+D14+D18+D10+D16+D12+D17</f>
        <v>23433071</v>
      </c>
      <c r="E22" s="150">
        <f>E21+E20+E13+E14+E18+E10+E16+E12+E17</f>
        <v>20884210.9</v>
      </c>
      <c r="F22" s="153">
        <f>F21+F20+F13+F14+F18+F10+F16+F12+F17</f>
        <v>21462342.6</v>
      </c>
      <c r="G22" s="149">
        <f t="shared" si="1"/>
        <v>102.76827169945886</v>
      </c>
      <c r="H22" s="97">
        <f t="shared" si="2"/>
        <v>91.58996957761106</v>
      </c>
      <c r="I22" s="71"/>
      <c r="J22" s="72"/>
      <c r="K22" s="130">
        <f>K21+K20+K13+K14+K18+K10+K16+K12+K17</f>
        <v>15951371.499999998</v>
      </c>
      <c r="L22" s="130">
        <f>L21+L20+L13+L14+L18+L10+L16+L12+L17</f>
        <v>4932839.4</v>
      </c>
      <c r="M22" s="72" t="e">
        <f>SUM(M10:M21)-M11-M15-#REF!-#REF!</f>
        <v>#REF!</v>
      </c>
      <c r="N22" s="72" t="e">
        <f>SUM(N10:N21)-N11-N15-#REF!-#REF!</f>
        <v>#REF!</v>
      </c>
      <c r="O22" s="54"/>
    </row>
    <row r="23" spans="1:15" ht="15">
      <c r="A23" s="76" t="s">
        <v>133</v>
      </c>
      <c r="D23" s="106"/>
      <c r="K23" s="118"/>
      <c r="L23" s="119"/>
      <c r="M23" s="55"/>
      <c r="N23" s="55"/>
      <c r="O23" s="54"/>
    </row>
    <row r="24" spans="1:15" ht="14.25">
      <c r="A24"/>
      <c r="B24"/>
      <c r="K24" s="120"/>
      <c r="L24" s="120"/>
      <c r="M24" s="55"/>
      <c r="N24" s="55"/>
      <c r="O24" s="54"/>
    </row>
    <row r="25" spans="1:15" ht="14.25">
      <c r="A25"/>
      <c r="B25"/>
      <c r="K25" s="120"/>
      <c r="L25" s="120"/>
      <c r="M25" s="55"/>
      <c r="N25" s="55"/>
      <c r="O25" s="54"/>
    </row>
    <row r="26" spans="1:15" ht="14.25">
      <c r="A26"/>
      <c r="B26"/>
      <c r="K26" s="120"/>
      <c r="L26" s="120"/>
      <c r="M26" s="55"/>
      <c r="N26" s="55"/>
      <c r="O26" s="54"/>
    </row>
    <row r="27" spans="1:15" ht="14.25">
      <c r="A27"/>
      <c r="B27"/>
      <c r="K27" s="120"/>
      <c r="L27" s="120"/>
      <c r="M27" s="55"/>
      <c r="N27" s="55"/>
      <c r="O27" s="54"/>
    </row>
    <row r="28" spans="1:15" ht="14.25">
      <c r="A28"/>
      <c r="B28"/>
      <c r="K28" s="120"/>
      <c r="L28" s="120"/>
      <c r="M28" s="55"/>
      <c r="N28" s="55"/>
      <c r="O28" s="54"/>
    </row>
    <row r="29" spans="1:15" ht="14.25">
      <c r="A29"/>
      <c r="B29"/>
      <c r="K29" s="120"/>
      <c r="L29" s="120"/>
      <c r="M29" s="55"/>
      <c r="N29" s="55"/>
      <c r="O29" s="54"/>
    </row>
    <row r="30" spans="1:15" ht="15.75">
      <c r="A30" s="50"/>
      <c r="B30" s="51"/>
      <c r="C30" s="52"/>
      <c r="D30" s="107"/>
      <c r="E30" s="107"/>
      <c r="K30" s="121"/>
      <c r="L30" s="120"/>
      <c r="M30" s="55"/>
      <c r="N30" s="55"/>
      <c r="O30" s="54"/>
    </row>
    <row r="31" spans="1:15" ht="15.75">
      <c r="A31" s="50"/>
      <c r="B31" s="51"/>
      <c r="C31" s="52"/>
      <c r="D31" s="107"/>
      <c r="E31" s="107"/>
      <c r="K31" s="121"/>
      <c r="L31" s="120"/>
      <c r="M31" s="55"/>
      <c r="N31" s="55"/>
      <c r="O31" s="54"/>
    </row>
    <row r="32" spans="1:5" ht="15.75">
      <c r="A32" s="50"/>
      <c r="B32" s="51"/>
      <c r="C32" s="53"/>
      <c r="D32" s="107"/>
      <c r="E32" s="107"/>
    </row>
  </sheetData>
  <sheetProtection password="CE2E" sheet="1" objects="1" scenarios="1"/>
  <mergeCells count="6">
    <mergeCell ref="M8:N8"/>
    <mergeCell ref="B4:H4"/>
    <mergeCell ref="B5:H5"/>
    <mergeCell ref="I8:J8"/>
    <mergeCell ref="K8:L8"/>
    <mergeCell ref="B6:H6"/>
  </mergeCells>
  <printOptions/>
  <pageMargins left="0.8" right="0.59" top="0.39" bottom="0.7480314960629921" header="0.77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2011-01-27T08:36:57Z</cp:lastPrinted>
  <dcterms:created xsi:type="dcterms:W3CDTF">2002-03-11T10:22:12Z</dcterms:created>
  <dcterms:modified xsi:type="dcterms:W3CDTF">2011-01-27T08:40:03Z</dcterms:modified>
  <cp:category/>
  <cp:version/>
  <cp:contentType/>
  <cp:contentStatus/>
</cp:coreProperties>
</file>