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105" windowWidth="15450" windowHeight="10320" tabRatio="603" activeTab="0"/>
  </bookViews>
  <sheets>
    <sheet name="АНАЛИЗ на 01.06.2008" sheetId="1" r:id="rId1"/>
  </sheets>
  <definedNames>
    <definedName name="_xlnm.Print_Titles" localSheetId="0">'АНАЛИЗ на 01.06.2008'!$4:$4</definedName>
  </definedNames>
  <calcPr fullCalcOnLoad="1" refMode="R1C1"/>
</workbook>
</file>

<file path=xl/sharedStrings.xml><?xml version="1.0" encoding="utf-8"?>
<sst xmlns="http://schemas.openxmlformats.org/spreadsheetml/2006/main" count="267" uniqueCount="146">
  <si>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</si>
  <si>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</si>
  <si>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</si>
  <si>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Управление внутренних дел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</si>
  <si>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</si>
  <si>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</si>
  <si>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</si>
  <si>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</si>
  <si>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</si>
  <si>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</si>
  <si>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</si>
  <si>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</si>
  <si>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</si>
  <si>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</si>
  <si>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</si>
  <si>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</si>
  <si>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</si>
  <si>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</si>
  <si>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</si>
  <si>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</si>
  <si>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</si>
  <si>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</si>
  <si>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</si>
  <si>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</si>
  <si>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</si>
  <si>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</si>
  <si>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</si>
  <si>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</si>
  <si>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</si>
  <si>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</si>
  <si>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</si>
  <si>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</si>
  <si>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</si>
  <si>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</si>
  <si>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</si>
  <si>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Комитет по транспорту администрации города Перми</t>
  </si>
  <si>
    <t>951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</si>
  <si>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</si>
  <si>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</si>
  <si>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</si>
  <si>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</si>
  <si>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</si>
  <si>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</si>
  <si>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</si>
  <si>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</si>
  <si>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</si>
  <si>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</si>
  <si>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</si>
  <si>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</si>
  <si>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</si>
  <si>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</si>
  <si>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</si>
  <si>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</si>
  <si>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</si>
  <si>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</si>
  <si>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</si>
  <si>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966</t>
  </si>
  <si>
    <t>Территориальная избирательная комиссия Ленинского района</t>
  </si>
  <si>
    <t>967</t>
  </si>
  <si>
    <t>Территориальная избирательная комиссия Свердловского района</t>
  </si>
  <si>
    <t>968</t>
  </si>
  <si>
    <t>Территориальная избирательная комиссия Мотовилихинского района</t>
  </si>
  <si>
    <t>969</t>
  </si>
  <si>
    <t>Территориальная избирательная комиссия Дзержинского района</t>
  </si>
  <si>
    <t>970</t>
  </si>
  <si>
    <t>Территориальная избирательная комиссия Индустриального района</t>
  </si>
  <si>
    <t>971</t>
  </si>
  <si>
    <t>Территориальная избирательная комиссия Кировского района</t>
  </si>
  <si>
    <t>972</t>
  </si>
  <si>
    <t>Территориальная избирательная комиссия Орджоникидзевского района</t>
  </si>
  <si>
    <t>расходы местного бюджета</t>
  </si>
  <si>
    <t>расходы по выполнению госполномочий</t>
  </si>
  <si>
    <t>расходы за счет средств по предпринимательской и иной приносящей доход деятельности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</si>
  <si>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</si>
  <si>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</si>
  <si>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</si>
  <si>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</si>
  <si>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</si>
  <si>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</si>
  <si>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</si>
  <si>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</si>
  <si>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</si>
  <si>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</si>
  <si>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</si>
  <si>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</si>
  <si>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</si>
  <si>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</si>
  <si>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</si>
  <si>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</si>
  <si>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</si>
  <si>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</si>
  <si>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</si>
  <si>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</si>
  <si>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</si>
  <si>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</si>
  <si>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</si>
  <si>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</si>
  <si>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</si>
  <si>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</si>
  <si>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</si>
  <si>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Итого по КВСР 972 в т.ч.:</t>
  </si>
  <si>
    <t>Итого по КВСР 971 в т.ч.:</t>
  </si>
  <si>
    <t>Итого по КВСР 970 в т.ч.:</t>
  </si>
  <si>
    <t>Итого по КВСР 969 в т.ч.:</t>
  </si>
  <si>
    <t>Итого по КВСР 968 в т.ч.:</t>
  </si>
  <si>
    <t>Итого по КВСР 967 в т.ч.:</t>
  </si>
  <si>
    <t>Итого по КВСР 966 в т.ч.:</t>
  </si>
  <si>
    <t>тыс.руб.</t>
  </si>
  <si>
    <t>163</t>
  </si>
  <si>
    <t>177</t>
  </si>
  <si>
    <t>188</t>
  </si>
  <si>
    <t>902</t>
  </si>
  <si>
    <t>Итого по КВСР 902 в т.ч.:</t>
  </si>
  <si>
    <t>Итого по КВСР 188 в т.ч.:</t>
  </si>
  <si>
    <t>Наименование ГРБС</t>
  </si>
  <si>
    <t>в том числе:</t>
  </si>
  <si>
    <t>обслуживание муниципального долга</t>
  </si>
  <si>
    <t>судебные иски</t>
  </si>
  <si>
    <t>резервный фонд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</si>
  <si>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</si>
  <si>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</si>
  <si>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</si>
  <si>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</si>
  <si>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</si>
  <si>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</si>
  <si>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Комитет по молодежной политике</t>
  </si>
  <si>
    <t>х</t>
  </si>
  <si>
    <t>Нераспределенные средства, переданные из краевого бюджета на выполнение полномочий городского округа</t>
  </si>
  <si>
    <t>Департамент промышленной политики, инвестиций и предпринимательства администрации города Перми</t>
  </si>
  <si>
    <t>Итого по КВСР 937 в т.ч.:</t>
  </si>
  <si>
    <t>Кассовый расход за отчетный период</t>
  </si>
  <si>
    <t>Источники финансирования</t>
  </si>
  <si>
    <t>Департамент земельных отношений администрации города Перми</t>
  </si>
  <si>
    <t>расходы,переданные из краевого бюджета на выполнение полномочий городского округа</t>
  </si>
  <si>
    <t>Кассовый план 1 полугодия</t>
  </si>
  <si>
    <t>расходы  местного бюджета с учетом зарезервированных средств</t>
  </si>
  <si>
    <t>Итого по КВСР 177 в т.ч.:</t>
  </si>
  <si>
    <t>ГУ 10-ОГПС МЧС России по Пермскому краю</t>
  </si>
  <si>
    <t xml:space="preserve">Нераспределенные средства по программам </t>
  </si>
  <si>
    <t>%  выполнения кассового плана за отчетный период</t>
  </si>
  <si>
    <t>приложение 3</t>
  </si>
  <si>
    <t>возврат нецелевых</t>
  </si>
  <si>
    <t>Оперативный анализ исполнения бюджета города Перми по расходам на 1 июня 2008 года</t>
  </si>
  <si>
    <t>Ассигнования годовые</t>
  </si>
  <si>
    <t>Отклонение от установленного уровня выполнения плана  (79,1%)*</t>
  </si>
  <si>
    <t>* -   расчётный уровень установлен исходя из 79,1% исполнения кассового плана по расходам за 1 полугодие 2008 года (95%/6*5).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</si>
</sst>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" xfId="0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71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/>
    </xf>
    <xf numFmtId="171" fontId="4" fillId="0" borderId="2" xfId="0" applyNumberFormat="1" applyFont="1" applyBorder="1" applyAlignment="1">
      <alignment horizontal="righ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71" fontId="4" fillId="0" borderId="1" xfId="0" applyNumberFormat="1" applyFont="1" applyBorder="1" applyAlignment="1">
      <alignment horizontal="right" vertical="center" wrapText="1"/>
    </xf>
    <xf numFmtId="171" fontId="3" fillId="0" borderId="1" xfId="0" applyNumberFormat="1" applyFont="1" applyBorder="1" applyAlignment="1">
      <alignment horizontal="right" vertical="center" wrapText="1"/>
    </xf>
    <xf numFmtId="171" fontId="4" fillId="2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Border="1" applyAlignment="1">
      <alignment vertical="center"/>
    </xf>
    <xf numFmtId="166" fontId="4" fillId="2" borderId="1" xfId="0" applyNumberFormat="1" applyFont="1" applyFill="1" applyBorder="1" applyAlignment="1">
      <alignment vertical="center"/>
    </xf>
    <xf numFmtId="171" fontId="3" fillId="0" borderId="1" xfId="20" applyNumberFormat="1" applyFont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1" fontId="3" fillId="0" borderId="1" xfId="0" applyNumberFormat="1" applyFont="1" applyFill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171" fontId="4" fillId="0" borderId="1" xfId="0" applyNumberFormat="1" applyFont="1" applyFill="1" applyBorder="1" applyAlignment="1">
      <alignment horizontal="right" vertical="center" wrapText="1"/>
    </xf>
    <xf numFmtId="171" fontId="8" fillId="2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71" fontId="4" fillId="0" borderId="1" xfId="0" applyNumberFormat="1" applyFont="1" applyBorder="1" applyAlignment="1">
      <alignment vertical="center" wrapText="1"/>
    </xf>
    <xf numFmtId="171" fontId="4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171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 vertical="center" wrapText="1"/>
    </xf>
    <xf numFmtId="171" fontId="3" fillId="2" borderId="1" xfId="0" applyNumberFormat="1" applyFont="1" applyFill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171" fontId="3" fillId="0" borderId="2" xfId="0" applyNumberFormat="1" applyFont="1" applyBorder="1" applyAlignment="1">
      <alignment horizontal="right" vertical="center" wrapText="1"/>
    </xf>
    <xf numFmtId="171" fontId="3" fillId="0" borderId="2" xfId="0" applyNumberFormat="1" applyFont="1" applyFill="1" applyBorder="1" applyAlignment="1">
      <alignment horizontal="right" vertical="center" wrapText="1"/>
    </xf>
    <xf numFmtId="171" fontId="4" fillId="0" borderId="2" xfId="0" applyNumberFormat="1" applyFont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71" fontId="3" fillId="0" borderId="4" xfId="0" applyNumberFormat="1" applyFont="1" applyBorder="1" applyAlignment="1">
      <alignment horizontal="left"/>
    </xf>
    <xf numFmtId="49" fontId="4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171" fontId="7" fillId="2" borderId="1" xfId="0" applyNumberFormat="1" applyFont="1" applyFill="1" applyBorder="1" applyAlignment="1">
      <alignment vertical="center" wrapText="1"/>
    </xf>
    <xf numFmtId="171" fontId="3" fillId="0" borderId="1" xfId="0" applyNumberFormat="1" applyFont="1" applyBorder="1" applyAlignment="1">
      <alignment vertical="center" wrapText="1"/>
    </xf>
    <xf numFmtId="171" fontId="3" fillId="0" borderId="2" xfId="0" applyNumberFormat="1" applyFont="1" applyBorder="1" applyAlignment="1">
      <alignment vertical="center" wrapText="1"/>
    </xf>
    <xf numFmtId="171" fontId="3" fillId="2" borderId="1" xfId="0" applyNumberFormat="1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horizontal="center" vertical="top"/>
    </xf>
    <xf numFmtId="171" fontId="4" fillId="0" borderId="2" xfId="0" applyNumberFormat="1" applyFont="1" applyBorder="1" applyAlignment="1">
      <alignment horizontal="center" vertical="center" wrapText="1"/>
    </xf>
    <xf numFmtId="171" fontId="7" fillId="2" borderId="1" xfId="0" applyNumberFormat="1" applyFont="1" applyFill="1" applyBorder="1" applyAlignment="1">
      <alignment horizontal="right" vertical="center"/>
    </xf>
    <xf numFmtId="171" fontId="7" fillId="2" borderId="1" xfId="0" applyNumberFormat="1" applyFont="1" applyFill="1" applyBorder="1" applyAlignment="1">
      <alignment horizontal="right" vertical="center" wrapText="1"/>
    </xf>
    <xf numFmtId="171" fontId="4" fillId="0" borderId="1" xfId="0" applyNumberFormat="1" applyFont="1" applyFill="1" applyBorder="1" applyAlignment="1">
      <alignment vertical="center" wrapText="1"/>
    </xf>
    <xf numFmtId="171" fontId="3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 indent="4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 indent="2"/>
    </xf>
    <xf numFmtId="0" fontId="0" fillId="0" borderId="0" xfId="0" applyFont="1" applyAlignment="1">
      <alignment horizontal="left" wrapText="1" indent="2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"/>
  <sheetViews>
    <sheetView tabSelected="1" view="pageBreakPreview" zoomScale="75" zoomScaleSheetLayoutView="75" workbookViewId="0" topLeftCell="A2">
      <selection activeCell="C22" sqref="C22"/>
    </sheetView>
  </sheetViews>
  <sheetFormatPr defaultColWidth="9.140625" defaultRowHeight="12.75"/>
  <cols>
    <col min="1" max="1" width="6.00390625" style="0" bestFit="1" customWidth="1"/>
    <col min="2" max="3" width="35.8515625" style="0" customWidth="1"/>
    <col min="4" max="6" width="12.421875" style="0" customWidth="1"/>
    <col min="7" max="7" width="14.57421875" style="0" customWidth="1"/>
    <col min="8" max="8" width="15.7109375" style="0" customWidth="1"/>
  </cols>
  <sheetData>
    <row r="1" spans="1:8" ht="12.75">
      <c r="A1" s="35"/>
      <c r="B1" s="36"/>
      <c r="C1" s="35"/>
      <c r="D1" s="37"/>
      <c r="E1" s="37"/>
      <c r="F1" s="38"/>
      <c r="G1" s="39"/>
      <c r="H1" s="56" t="s">
        <v>140</v>
      </c>
    </row>
    <row r="2" spans="1:8" ht="15.75">
      <c r="A2" s="64" t="s">
        <v>142</v>
      </c>
      <c r="B2" s="64"/>
      <c r="C2" s="64"/>
      <c r="D2" s="64"/>
      <c r="E2" s="64"/>
      <c r="F2" s="64"/>
      <c r="G2" s="64"/>
      <c r="H2" s="64"/>
    </row>
    <row r="3" spans="1:8" ht="12.75">
      <c r="A3" s="1"/>
      <c r="B3" s="1"/>
      <c r="C3" s="1"/>
      <c r="D3" s="4"/>
      <c r="E3" s="4"/>
      <c r="F3" s="5"/>
      <c r="G3" s="5"/>
      <c r="H3" s="33" t="s">
        <v>107</v>
      </c>
    </row>
    <row r="4" spans="1:8" ht="63.75">
      <c r="A4" s="22" t="s">
        <v>1</v>
      </c>
      <c r="B4" s="22" t="s">
        <v>114</v>
      </c>
      <c r="C4" s="22" t="s">
        <v>131</v>
      </c>
      <c r="D4" s="57" t="s">
        <v>143</v>
      </c>
      <c r="E4" s="57" t="s">
        <v>134</v>
      </c>
      <c r="F4" s="7" t="s">
        <v>130</v>
      </c>
      <c r="G4" s="7" t="s">
        <v>139</v>
      </c>
      <c r="H4" s="63" t="s">
        <v>144</v>
      </c>
    </row>
    <row r="5" spans="1:8" ht="25.5">
      <c r="A5" s="22" t="s">
        <v>108</v>
      </c>
      <c r="B5" s="24" t="s">
        <v>2</v>
      </c>
      <c r="C5" s="2" t="s">
        <v>73</v>
      </c>
      <c r="D5" s="8">
        <f>D6+D7</f>
        <v>206333.5</v>
      </c>
      <c r="E5" s="8">
        <f>E6+E7</f>
        <v>75686.3</v>
      </c>
      <c r="F5" s="8">
        <f>F6+F7</f>
        <v>52953.25</v>
      </c>
      <c r="G5" s="31">
        <f>SUM(F5/E5)*100</f>
        <v>69.96411503799234</v>
      </c>
      <c r="H5" s="25" t="s">
        <v>126</v>
      </c>
    </row>
    <row r="6" spans="1:8" ht="12.75">
      <c r="A6" s="65"/>
      <c r="B6" s="66"/>
      <c r="C6" s="23" t="s">
        <v>70</v>
      </c>
      <c r="D6" s="13">
        <v>199810.3</v>
      </c>
      <c r="E6" s="13">
        <v>73146.7</v>
      </c>
      <c r="F6" s="9">
        <v>52769.35</v>
      </c>
      <c r="G6" s="53">
        <f aca="true" t="shared" si="0" ref="G6:G65">SUM(F6/E6)*100</f>
        <v>72.14180544030012</v>
      </c>
      <c r="H6" s="11">
        <f>G6-79.1</f>
        <v>-6.958194559699876</v>
      </c>
    </row>
    <row r="7" spans="1:8" ht="38.25">
      <c r="A7" s="67"/>
      <c r="B7" s="68"/>
      <c r="C7" s="42" t="s">
        <v>72</v>
      </c>
      <c r="D7" s="43">
        <v>6523.2</v>
      </c>
      <c r="E7" s="43">
        <v>2539.6</v>
      </c>
      <c r="F7" s="44">
        <v>183.9</v>
      </c>
      <c r="G7" s="54">
        <f t="shared" si="0"/>
        <v>7.241297842179871</v>
      </c>
      <c r="H7" s="11">
        <f>G7-79.1</f>
        <v>-71.85870215782012</v>
      </c>
    </row>
    <row r="8" spans="1:8" ht="25.5">
      <c r="A8" s="14" t="s">
        <v>109</v>
      </c>
      <c r="B8" s="15" t="s">
        <v>137</v>
      </c>
      <c r="C8" s="15" t="s">
        <v>136</v>
      </c>
      <c r="D8" s="6">
        <f>D9</f>
        <v>55.8</v>
      </c>
      <c r="E8" s="6">
        <f>E9</f>
        <v>55.8</v>
      </c>
      <c r="F8" s="6">
        <f>F9</f>
        <v>46.1</v>
      </c>
      <c r="G8" s="45">
        <v>0</v>
      </c>
      <c r="H8" s="25" t="s">
        <v>126</v>
      </c>
    </row>
    <row r="9" spans="1:8" ht="12.75">
      <c r="A9" s="50"/>
      <c r="B9" s="51"/>
      <c r="C9" s="23" t="s">
        <v>70</v>
      </c>
      <c r="D9" s="43">
        <v>55.8</v>
      </c>
      <c r="E9" s="43">
        <v>55.8</v>
      </c>
      <c r="F9" s="44">
        <v>46.1</v>
      </c>
      <c r="G9" s="54">
        <f>SUM(F9/E9)*100</f>
        <v>82.61648745519715</v>
      </c>
      <c r="H9" s="11">
        <f>G9-79.1</f>
        <v>3.516487455197151</v>
      </c>
    </row>
    <row r="10" spans="1:8" ht="25.5">
      <c r="A10" s="14" t="s">
        <v>110</v>
      </c>
      <c r="B10" s="15" t="s">
        <v>3</v>
      </c>
      <c r="C10" s="15" t="s">
        <v>113</v>
      </c>
      <c r="D10" s="20">
        <f>SUM(D11:D12)</f>
        <v>1077930.6</v>
      </c>
      <c r="E10" s="20">
        <f>SUM(E11:E12)</f>
        <v>547022</v>
      </c>
      <c r="F10" s="20">
        <f>SUM(F11:F12)</f>
        <v>371393.85</v>
      </c>
      <c r="G10" s="31">
        <f>F10/E10*100</f>
        <v>67.89376844075741</v>
      </c>
      <c r="H10" s="26" t="s">
        <v>126</v>
      </c>
    </row>
    <row r="11" spans="1:8" ht="12.75">
      <c r="A11" s="69"/>
      <c r="B11" s="70"/>
      <c r="C11" s="16" t="s">
        <v>70</v>
      </c>
      <c r="D11" s="17">
        <v>853053.9</v>
      </c>
      <c r="E11" s="17">
        <v>436571.1</v>
      </c>
      <c r="F11" s="17">
        <v>315927.85</v>
      </c>
      <c r="G11" s="53">
        <f t="shared" si="0"/>
        <v>72.36572691137823</v>
      </c>
      <c r="H11" s="11">
        <f>G11-79.1</f>
        <v>-6.734273088621762</v>
      </c>
    </row>
    <row r="12" spans="1:8" ht="12.75">
      <c r="A12" s="71"/>
      <c r="B12" s="72"/>
      <c r="C12" s="16" t="s">
        <v>71</v>
      </c>
      <c r="D12" s="17">
        <v>224876.7</v>
      </c>
      <c r="E12" s="17">
        <v>110450.9</v>
      </c>
      <c r="F12" s="17">
        <v>55466</v>
      </c>
      <c r="G12" s="53">
        <f>F12/E12*100</f>
        <v>50.217789080940044</v>
      </c>
      <c r="H12" s="11">
        <f>G12-79.1</f>
        <v>-28.88221091905995</v>
      </c>
    </row>
    <row r="13" spans="1:8" ht="25.5">
      <c r="A13" s="14" t="s">
        <v>111</v>
      </c>
      <c r="B13" s="15" t="s">
        <v>0</v>
      </c>
      <c r="C13" s="15" t="s">
        <v>112</v>
      </c>
      <c r="D13" s="20">
        <f>D15</f>
        <v>691167.2999999999</v>
      </c>
      <c r="E13" s="20">
        <f>E15</f>
        <v>286958</v>
      </c>
      <c r="F13" s="20">
        <f>F15</f>
        <v>203993.2</v>
      </c>
      <c r="G13" s="31">
        <f t="shared" si="0"/>
        <v>71.08817318213816</v>
      </c>
      <c r="H13" s="26" t="s">
        <v>126</v>
      </c>
    </row>
    <row r="14" spans="1:8" ht="25.5">
      <c r="A14" s="69"/>
      <c r="B14" s="70"/>
      <c r="C14" s="16" t="s">
        <v>122</v>
      </c>
      <c r="D14" s="17">
        <v>485792.6</v>
      </c>
      <c r="E14" s="17">
        <v>242754.8</v>
      </c>
      <c r="F14" s="17">
        <v>193210.2</v>
      </c>
      <c r="G14" s="53">
        <f t="shared" si="0"/>
        <v>79.59068162606879</v>
      </c>
      <c r="H14" s="11">
        <f aca="true" t="shared" si="1" ref="H14:H19">G14-79.1</f>
        <v>0.49068162606879184</v>
      </c>
    </row>
    <row r="15" spans="1:8" ht="25.5">
      <c r="A15" s="73"/>
      <c r="B15" s="74"/>
      <c r="C15" s="19" t="s">
        <v>121</v>
      </c>
      <c r="D15" s="21">
        <f>D14+D16+D17+D19+D18</f>
        <v>691167.2999999999</v>
      </c>
      <c r="E15" s="21">
        <f>E14+E16+E17+E19+E18</f>
        <v>286958</v>
      </c>
      <c r="F15" s="21">
        <f>F14+F16+F17+F19+F18</f>
        <v>203993.2</v>
      </c>
      <c r="G15" s="52">
        <f t="shared" si="0"/>
        <v>71.08817318213816</v>
      </c>
      <c r="H15" s="11">
        <f t="shared" si="1"/>
        <v>-8.01182681786183</v>
      </c>
    </row>
    <row r="16" spans="1:8" ht="12.75" hidden="1">
      <c r="A16" s="73"/>
      <c r="B16" s="74"/>
      <c r="C16" s="40" t="s">
        <v>116</v>
      </c>
      <c r="D16" s="41">
        <v>75789</v>
      </c>
      <c r="E16" s="41">
        <v>0</v>
      </c>
      <c r="F16" s="41">
        <v>0</v>
      </c>
      <c r="G16" s="55" t="e">
        <f t="shared" si="0"/>
        <v>#DIV/0!</v>
      </c>
      <c r="H16" s="11" t="e">
        <f t="shared" si="1"/>
        <v>#DIV/0!</v>
      </c>
    </row>
    <row r="17" spans="1:8" ht="12.75" hidden="1">
      <c r="A17" s="73"/>
      <c r="B17" s="74"/>
      <c r="C17" s="40" t="s">
        <v>117</v>
      </c>
      <c r="D17" s="41">
        <v>83708.2</v>
      </c>
      <c r="E17" s="41">
        <v>28108.2</v>
      </c>
      <c r="F17" s="41">
        <v>10783</v>
      </c>
      <c r="G17" s="55">
        <f t="shared" si="0"/>
        <v>38.36247073807643</v>
      </c>
      <c r="H17" s="11">
        <f t="shared" si="1"/>
        <v>-40.73752926192356</v>
      </c>
    </row>
    <row r="18" spans="1:8" ht="12.75" hidden="1">
      <c r="A18" s="73"/>
      <c r="B18" s="74"/>
      <c r="C18" s="40" t="s">
        <v>141</v>
      </c>
      <c r="D18" s="41">
        <v>2552.3</v>
      </c>
      <c r="E18" s="41">
        <v>2552.3</v>
      </c>
      <c r="F18" s="41">
        <v>0</v>
      </c>
      <c r="G18" s="55">
        <f t="shared" si="0"/>
        <v>0</v>
      </c>
      <c r="H18" s="11">
        <f t="shared" si="1"/>
        <v>-79.1</v>
      </c>
    </row>
    <row r="19" spans="1:8" ht="12.75" hidden="1">
      <c r="A19" s="71"/>
      <c r="B19" s="72"/>
      <c r="C19" s="40" t="s">
        <v>118</v>
      </c>
      <c r="D19" s="41">
        <v>43325.2</v>
      </c>
      <c r="E19" s="41">
        <v>13542.7</v>
      </c>
      <c r="F19" s="41">
        <v>0</v>
      </c>
      <c r="G19" s="55">
        <f t="shared" si="0"/>
        <v>0</v>
      </c>
      <c r="H19" s="11">
        <f t="shared" si="1"/>
        <v>-79.1</v>
      </c>
    </row>
    <row r="20" spans="1:8" ht="25.5">
      <c r="A20" s="14" t="s">
        <v>4</v>
      </c>
      <c r="B20" s="15" t="s">
        <v>5</v>
      </c>
      <c r="C20" s="15" t="s">
        <v>74</v>
      </c>
      <c r="D20" s="20">
        <f>D21+D22</f>
        <v>477292.6</v>
      </c>
      <c r="E20" s="20">
        <f>E21+E22</f>
        <v>108159.3</v>
      </c>
      <c r="F20" s="20">
        <f>F21+F22</f>
        <v>60767.4</v>
      </c>
      <c r="G20" s="31">
        <f t="shared" si="0"/>
        <v>56.18324083088555</v>
      </c>
      <c r="H20" s="26" t="s">
        <v>126</v>
      </c>
    </row>
    <row r="21" spans="1:8" ht="12.75">
      <c r="A21" s="69"/>
      <c r="B21" s="70"/>
      <c r="C21" s="16" t="s">
        <v>70</v>
      </c>
      <c r="D21" s="17">
        <v>472652.8</v>
      </c>
      <c r="E21" s="17">
        <v>105844.5</v>
      </c>
      <c r="F21" s="17">
        <v>60102</v>
      </c>
      <c r="G21" s="53">
        <f t="shared" si="0"/>
        <v>56.78330002976064</v>
      </c>
      <c r="H21" s="11">
        <f>G21-79.1</f>
        <v>-22.316699970239355</v>
      </c>
    </row>
    <row r="22" spans="1:8" ht="38.25">
      <c r="A22" s="71"/>
      <c r="B22" s="72"/>
      <c r="C22" s="16" t="s">
        <v>72</v>
      </c>
      <c r="D22" s="17">
        <v>4639.8</v>
      </c>
      <c r="E22" s="17">
        <v>2314.8</v>
      </c>
      <c r="F22" s="17">
        <v>665.4</v>
      </c>
      <c r="G22" s="53">
        <f t="shared" si="0"/>
        <v>28.74546397096941</v>
      </c>
      <c r="H22" s="11">
        <f>G22-79.1</f>
        <v>-50.354536029030584</v>
      </c>
    </row>
    <row r="23" spans="1:8" ht="38.25">
      <c r="A23" s="14" t="s">
        <v>6</v>
      </c>
      <c r="B23" s="15" t="s">
        <v>7</v>
      </c>
      <c r="C23" s="15" t="s">
        <v>75</v>
      </c>
      <c r="D23" s="20">
        <f>D24+D25</f>
        <v>90898.8</v>
      </c>
      <c r="E23" s="20">
        <f>E24+E25</f>
        <v>28798.8</v>
      </c>
      <c r="F23" s="20">
        <f>F24+F25</f>
        <v>14207.3</v>
      </c>
      <c r="G23" s="31">
        <f t="shared" si="0"/>
        <v>49.33295831770768</v>
      </c>
      <c r="H23" s="26" t="s">
        <v>126</v>
      </c>
    </row>
    <row r="24" spans="1:8" ht="12.75">
      <c r="A24" s="69"/>
      <c r="B24" s="70"/>
      <c r="C24" s="16" t="s">
        <v>70</v>
      </c>
      <c r="D24" s="17">
        <v>90383.7</v>
      </c>
      <c r="E24" s="17">
        <v>28544.2</v>
      </c>
      <c r="F24" s="17">
        <v>14207.3</v>
      </c>
      <c r="G24" s="53">
        <f t="shared" si="0"/>
        <v>49.77298365342171</v>
      </c>
      <c r="H24" s="11">
        <f>G24-79.1</f>
        <v>-29.327016346578283</v>
      </c>
    </row>
    <row r="25" spans="1:8" ht="38.25">
      <c r="A25" s="71"/>
      <c r="B25" s="72"/>
      <c r="C25" s="16" t="s">
        <v>72</v>
      </c>
      <c r="D25" s="17">
        <v>515.1</v>
      </c>
      <c r="E25" s="17">
        <v>254.6</v>
      </c>
      <c r="F25" s="17">
        <v>0</v>
      </c>
      <c r="G25" s="53">
        <f t="shared" si="0"/>
        <v>0</v>
      </c>
      <c r="H25" s="11">
        <f>G25-79.1</f>
        <v>-79.1</v>
      </c>
    </row>
    <row r="26" spans="1:8" ht="25.5">
      <c r="A26" s="14" t="s">
        <v>8</v>
      </c>
      <c r="B26" s="15" t="s">
        <v>9</v>
      </c>
      <c r="C26" s="15" t="s">
        <v>76</v>
      </c>
      <c r="D26" s="20">
        <f>D27+D28+D29+D30</f>
        <v>3523683.9000000004</v>
      </c>
      <c r="E26" s="20">
        <f>E27+E28+E29+E30</f>
        <v>1591873.9</v>
      </c>
      <c r="F26" s="20">
        <f>F27+F28+F29+F30</f>
        <v>840642.3999999999</v>
      </c>
      <c r="G26" s="31">
        <f t="shared" si="0"/>
        <v>52.80835372701317</v>
      </c>
      <c r="H26" s="26" t="s">
        <v>126</v>
      </c>
    </row>
    <row r="27" spans="1:8" ht="12.75">
      <c r="A27" s="69"/>
      <c r="B27" s="70"/>
      <c r="C27" s="16" t="s">
        <v>70</v>
      </c>
      <c r="D27" s="17">
        <f>2109794.5+415846.1-3362.5-8889.9</f>
        <v>2513388.2</v>
      </c>
      <c r="E27" s="17">
        <v>1150938.4</v>
      </c>
      <c r="F27" s="17">
        <f>614789.3-2196.8</f>
        <v>612592.5</v>
      </c>
      <c r="G27" s="53">
        <f t="shared" si="0"/>
        <v>53.225481050940694</v>
      </c>
      <c r="H27" s="11">
        <f>G27-79.1</f>
        <v>-25.8745189490593</v>
      </c>
    </row>
    <row r="28" spans="1:8" ht="12.75">
      <c r="A28" s="73"/>
      <c r="B28" s="74"/>
      <c r="C28" s="16" t="s">
        <v>71</v>
      </c>
      <c r="D28" s="17">
        <v>16573.9</v>
      </c>
      <c r="E28" s="17">
        <v>7330.1</v>
      </c>
      <c r="F28" s="17">
        <v>4575</v>
      </c>
      <c r="G28" s="53">
        <f>F28/E28*100</f>
        <v>62.41388248455</v>
      </c>
      <c r="H28" s="11">
        <f>G28-79.1</f>
        <v>-16.686117515449993</v>
      </c>
    </row>
    <row r="29" spans="1:8" ht="38.25">
      <c r="A29" s="73"/>
      <c r="B29" s="74"/>
      <c r="C29" s="16" t="s">
        <v>133</v>
      </c>
      <c r="D29" s="17">
        <f>469451.7-5000.9+8889.9</f>
        <v>473340.7</v>
      </c>
      <c r="E29" s="17">
        <v>192659.2</v>
      </c>
      <c r="F29" s="17">
        <f>48206.3+2196.8</f>
        <v>50403.100000000006</v>
      </c>
      <c r="G29" s="53">
        <f>F29/E29*100</f>
        <v>26.16179242932598</v>
      </c>
      <c r="H29" s="11">
        <f>G29-79.1</f>
        <v>-52.93820757067401</v>
      </c>
    </row>
    <row r="30" spans="1:8" ht="38.25">
      <c r="A30" s="71"/>
      <c r="B30" s="72"/>
      <c r="C30" s="16" t="s">
        <v>72</v>
      </c>
      <c r="D30" s="17">
        <v>520381.1</v>
      </c>
      <c r="E30" s="17">
        <v>240946.2</v>
      </c>
      <c r="F30" s="17">
        <v>173071.8</v>
      </c>
      <c r="G30" s="53">
        <f t="shared" si="0"/>
        <v>71.83005998849535</v>
      </c>
      <c r="H30" s="11">
        <f>G30-79.1</f>
        <v>-7.269940011504644</v>
      </c>
    </row>
    <row r="31" spans="1:8" ht="25.5">
      <c r="A31" s="14" t="s">
        <v>10</v>
      </c>
      <c r="B31" s="15" t="s">
        <v>11</v>
      </c>
      <c r="C31" s="15" t="s">
        <v>77</v>
      </c>
      <c r="D31" s="20">
        <f>D32+D33+D34</f>
        <v>619434.2999999999</v>
      </c>
      <c r="E31" s="20">
        <f>E32+E33+E34</f>
        <v>287768</v>
      </c>
      <c r="F31" s="20">
        <f>F32+F33+F34</f>
        <v>161979.6</v>
      </c>
      <c r="G31" s="31">
        <f t="shared" si="0"/>
        <v>56.288259987211916</v>
      </c>
      <c r="H31" s="26" t="s">
        <v>126</v>
      </c>
    </row>
    <row r="32" spans="1:8" ht="12.75">
      <c r="A32" s="69"/>
      <c r="B32" s="70"/>
      <c r="C32" s="16" t="s">
        <v>70</v>
      </c>
      <c r="D32" s="17">
        <v>542400.1</v>
      </c>
      <c r="E32" s="17">
        <v>241249.1</v>
      </c>
      <c r="F32" s="17">
        <v>144967.9</v>
      </c>
      <c r="G32" s="53">
        <f t="shared" si="0"/>
        <v>60.09054541550621</v>
      </c>
      <c r="H32" s="11">
        <f>G32-79.1</f>
        <v>-19.00945458449378</v>
      </c>
    </row>
    <row r="33" spans="1:8" ht="38.25">
      <c r="A33" s="73"/>
      <c r="B33" s="74"/>
      <c r="C33" s="16" t="s">
        <v>133</v>
      </c>
      <c r="D33" s="17">
        <v>1967</v>
      </c>
      <c r="E33" s="17">
        <v>1653.1</v>
      </c>
      <c r="F33" s="17">
        <v>105.6</v>
      </c>
      <c r="G33" s="53">
        <f t="shared" si="0"/>
        <v>6.3879983062125705</v>
      </c>
      <c r="H33" s="11">
        <f>G33-79.1</f>
        <v>-72.71200169378743</v>
      </c>
    </row>
    <row r="34" spans="1:8" ht="38.25">
      <c r="A34" s="71"/>
      <c r="B34" s="72"/>
      <c r="C34" s="16" t="s">
        <v>72</v>
      </c>
      <c r="D34" s="17">
        <v>75067.2</v>
      </c>
      <c r="E34" s="17">
        <v>44865.8</v>
      </c>
      <c r="F34" s="17">
        <v>16906.1</v>
      </c>
      <c r="G34" s="53">
        <f t="shared" si="0"/>
        <v>37.681485675057615</v>
      </c>
      <c r="H34" s="11">
        <f>G34-79.1</f>
        <v>-41.41851432494238</v>
      </c>
    </row>
    <row r="35" spans="1:8" ht="12.75">
      <c r="A35" s="14" t="s">
        <v>124</v>
      </c>
      <c r="B35" s="15" t="s">
        <v>125</v>
      </c>
      <c r="C35" s="15" t="s">
        <v>123</v>
      </c>
      <c r="D35" s="20">
        <f>D36+D37</f>
        <v>32728.8</v>
      </c>
      <c r="E35" s="20">
        <f>E36+E37</f>
        <v>15395.300000000001</v>
      </c>
      <c r="F35" s="20">
        <f>F36+F37</f>
        <v>6125.7</v>
      </c>
      <c r="G35" s="31">
        <f t="shared" si="0"/>
        <v>39.789416250414085</v>
      </c>
      <c r="H35" s="26" t="s">
        <v>126</v>
      </c>
    </row>
    <row r="36" spans="1:8" ht="12.75">
      <c r="A36" s="69"/>
      <c r="B36" s="70"/>
      <c r="C36" s="16" t="s">
        <v>70</v>
      </c>
      <c r="D36" s="17">
        <v>32717.1</v>
      </c>
      <c r="E36" s="17">
        <v>15383.6</v>
      </c>
      <c r="F36" s="17">
        <v>6125.7</v>
      </c>
      <c r="G36" s="53">
        <f t="shared" si="0"/>
        <v>39.819678098754515</v>
      </c>
      <c r="H36" s="11">
        <f>G36-79.1</f>
        <v>-39.28032190124548</v>
      </c>
    </row>
    <row r="37" spans="1:8" ht="38.25">
      <c r="A37" s="71"/>
      <c r="B37" s="72"/>
      <c r="C37" s="16" t="s">
        <v>133</v>
      </c>
      <c r="D37" s="17">
        <v>11.7</v>
      </c>
      <c r="E37" s="17">
        <v>11.7</v>
      </c>
      <c r="F37" s="17">
        <v>0</v>
      </c>
      <c r="G37" s="53">
        <f>SUM(F37/E37)*100</f>
        <v>0</v>
      </c>
      <c r="H37" s="11">
        <f>G37-79.1</f>
        <v>-79.1</v>
      </c>
    </row>
    <row r="38" spans="1:8" ht="25.5">
      <c r="A38" s="14" t="s">
        <v>12</v>
      </c>
      <c r="B38" s="15" t="s">
        <v>13</v>
      </c>
      <c r="C38" s="15" t="s">
        <v>78</v>
      </c>
      <c r="D38" s="20">
        <f>D39+D40+D41+D42</f>
        <v>7092590.3</v>
      </c>
      <c r="E38" s="20">
        <f>E39+E40+E41+E42</f>
        <v>3649935.1999999997</v>
      </c>
      <c r="F38" s="20">
        <f>F39+F40+F41+F42</f>
        <v>2151257.4</v>
      </c>
      <c r="G38" s="31">
        <f t="shared" si="0"/>
        <v>58.939605283951344</v>
      </c>
      <c r="H38" s="26" t="s">
        <v>126</v>
      </c>
    </row>
    <row r="39" spans="1:8" ht="12.75">
      <c r="A39" s="69"/>
      <c r="B39" s="70"/>
      <c r="C39" s="16" t="s">
        <v>70</v>
      </c>
      <c r="D39" s="17">
        <f>4350532.7-158524.8</f>
        <v>4192007.9000000004</v>
      </c>
      <c r="E39" s="17">
        <v>1879690.1</v>
      </c>
      <c r="F39" s="17">
        <v>1257860.5</v>
      </c>
      <c r="G39" s="53">
        <f t="shared" si="0"/>
        <v>66.91850427897663</v>
      </c>
      <c r="H39" s="11">
        <f>G39-79.1</f>
        <v>-12.181495721023367</v>
      </c>
    </row>
    <row r="40" spans="1:8" ht="12.75">
      <c r="A40" s="73"/>
      <c r="B40" s="74"/>
      <c r="C40" s="16" t="s">
        <v>71</v>
      </c>
      <c r="D40" s="17">
        <v>1725813.8</v>
      </c>
      <c r="E40" s="17">
        <v>1011289.5</v>
      </c>
      <c r="F40" s="17">
        <v>711760</v>
      </c>
      <c r="G40" s="53">
        <f t="shared" si="0"/>
        <v>70.38142885889748</v>
      </c>
      <c r="H40" s="11">
        <f>G40-79.1</f>
        <v>-8.718571141102515</v>
      </c>
    </row>
    <row r="41" spans="1:8" ht="38.25">
      <c r="A41" s="73"/>
      <c r="B41" s="74"/>
      <c r="C41" s="16" t="s">
        <v>133</v>
      </c>
      <c r="D41" s="17">
        <v>603287.5</v>
      </c>
      <c r="E41" s="17">
        <v>497425.3</v>
      </c>
      <c r="F41" s="17">
        <v>6666.4</v>
      </c>
      <c r="G41" s="53">
        <f t="shared" si="0"/>
        <v>1.3401811287041492</v>
      </c>
      <c r="H41" s="11">
        <f>G41-79.1</f>
        <v>-77.75981887129585</v>
      </c>
    </row>
    <row r="42" spans="1:8" ht="38.25">
      <c r="A42" s="71"/>
      <c r="B42" s="72"/>
      <c r="C42" s="16" t="s">
        <v>72</v>
      </c>
      <c r="D42" s="17">
        <v>571481.1</v>
      </c>
      <c r="E42" s="17">
        <v>261530.3</v>
      </c>
      <c r="F42" s="17">
        <v>174970.5</v>
      </c>
      <c r="G42" s="53">
        <f t="shared" si="0"/>
        <v>66.90257304794129</v>
      </c>
      <c r="H42" s="11">
        <f>G42-79.1</f>
        <v>-12.197426952058706</v>
      </c>
    </row>
    <row r="43" spans="1:8" ht="12.75">
      <c r="A43" s="14" t="s">
        <v>14</v>
      </c>
      <c r="B43" s="15" t="s">
        <v>15</v>
      </c>
      <c r="C43" s="15" t="s">
        <v>79</v>
      </c>
      <c r="D43" s="20">
        <f>D44+D45</f>
        <v>79695.8</v>
      </c>
      <c r="E43" s="20">
        <f>E44+E45</f>
        <v>31090.5</v>
      </c>
      <c r="F43" s="20">
        <f>F44+F45</f>
        <v>15277.4</v>
      </c>
      <c r="G43" s="31">
        <f t="shared" si="0"/>
        <v>49.13848281629436</v>
      </c>
      <c r="H43" s="26" t="s">
        <v>126</v>
      </c>
    </row>
    <row r="44" spans="1:8" ht="12.75">
      <c r="A44" s="69"/>
      <c r="B44" s="70"/>
      <c r="C44" s="16" t="s">
        <v>70</v>
      </c>
      <c r="D44" s="17">
        <v>71553.5</v>
      </c>
      <c r="E44" s="17">
        <v>27110</v>
      </c>
      <c r="F44" s="17">
        <v>12524.3</v>
      </c>
      <c r="G44" s="53">
        <f t="shared" si="0"/>
        <v>46.19808188860199</v>
      </c>
      <c r="H44" s="11">
        <f>G44-79.1</f>
        <v>-32.901918111398004</v>
      </c>
    </row>
    <row r="45" spans="1:8" ht="12.75">
      <c r="A45" s="73"/>
      <c r="B45" s="74"/>
      <c r="C45" s="16" t="s">
        <v>71</v>
      </c>
      <c r="D45" s="17">
        <v>8142.3</v>
      </c>
      <c r="E45" s="17">
        <v>3980.5</v>
      </c>
      <c r="F45" s="17">
        <v>2753.1</v>
      </c>
      <c r="G45" s="53">
        <f t="shared" si="0"/>
        <v>69.16467780429593</v>
      </c>
      <c r="H45" s="11">
        <f>G45-79.1</f>
        <v>-9.93532219570406</v>
      </c>
    </row>
    <row r="46" spans="1:8" ht="12.75">
      <c r="A46" s="14" t="s">
        <v>16</v>
      </c>
      <c r="B46" s="15" t="s">
        <v>17</v>
      </c>
      <c r="C46" s="15" t="s">
        <v>80</v>
      </c>
      <c r="D46" s="20">
        <f>D47+D48</f>
        <v>148463.3</v>
      </c>
      <c r="E46" s="20">
        <f>E47+E48</f>
        <v>62304.100000000006</v>
      </c>
      <c r="F46" s="20">
        <f>F47+F48</f>
        <v>32444.5</v>
      </c>
      <c r="G46" s="31">
        <f t="shared" si="0"/>
        <v>52.074422068531604</v>
      </c>
      <c r="H46" s="26" t="s">
        <v>126</v>
      </c>
    </row>
    <row r="47" spans="1:8" ht="12.75">
      <c r="A47" s="69"/>
      <c r="B47" s="70"/>
      <c r="C47" s="16" t="s">
        <v>70</v>
      </c>
      <c r="D47" s="17">
        <v>119218.3</v>
      </c>
      <c r="E47" s="17">
        <v>50064.8</v>
      </c>
      <c r="F47" s="17">
        <v>23737.7</v>
      </c>
      <c r="G47" s="53">
        <f t="shared" si="0"/>
        <v>47.413951518831595</v>
      </c>
      <c r="H47" s="11">
        <f>G47-79.1</f>
        <v>-31.6860484811684</v>
      </c>
    </row>
    <row r="48" spans="1:8" ht="12.75">
      <c r="A48" s="73"/>
      <c r="B48" s="74"/>
      <c r="C48" s="16" t="s">
        <v>71</v>
      </c>
      <c r="D48" s="17">
        <v>29245</v>
      </c>
      <c r="E48" s="17">
        <v>12239.3</v>
      </c>
      <c r="F48" s="17">
        <v>8706.8</v>
      </c>
      <c r="G48" s="53">
        <f t="shared" si="0"/>
        <v>71.13805528093927</v>
      </c>
      <c r="H48" s="11">
        <f>G48-79.1</f>
        <v>-7.961944719060725</v>
      </c>
    </row>
    <row r="49" spans="1:8" ht="25.5">
      <c r="A49" s="14" t="s">
        <v>18</v>
      </c>
      <c r="B49" s="15" t="s">
        <v>19</v>
      </c>
      <c r="C49" s="15" t="s">
        <v>81</v>
      </c>
      <c r="D49" s="20">
        <f>D50+D51</f>
        <v>139210.8</v>
      </c>
      <c r="E49" s="20">
        <f>E50+E51</f>
        <v>50918.3</v>
      </c>
      <c r="F49" s="20">
        <f>F50+F51</f>
        <v>26375.4</v>
      </c>
      <c r="G49" s="31">
        <f t="shared" si="0"/>
        <v>51.79945127783135</v>
      </c>
      <c r="H49" s="26" t="s">
        <v>126</v>
      </c>
    </row>
    <row r="50" spans="1:8" ht="12.75">
      <c r="A50" s="69"/>
      <c r="B50" s="70"/>
      <c r="C50" s="16" t="s">
        <v>70</v>
      </c>
      <c r="D50" s="17">
        <v>113090.3</v>
      </c>
      <c r="E50" s="17">
        <v>39425.6</v>
      </c>
      <c r="F50" s="17">
        <v>18165.9</v>
      </c>
      <c r="G50" s="53">
        <f t="shared" si="0"/>
        <v>46.076407207499706</v>
      </c>
      <c r="H50" s="11">
        <f>G50-79.1</f>
        <v>-33.02359279250029</v>
      </c>
    </row>
    <row r="51" spans="1:8" ht="12.75">
      <c r="A51" s="73"/>
      <c r="B51" s="74"/>
      <c r="C51" s="16" t="s">
        <v>71</v>
      </c>
      <c r="D51" s="17">
        <v>26120.5</v>
      </c>
      <c r="E51" s="17">
        <v>11492.7</v>
      </c>
      <c r="F51" s="17">
        <v>8209.5</v>
      </c>
      <c r="G51" s="53">
        <f>F51/E51*100</f>
        <v>71.43230050379806</v>
      </c>
      <c r="H51" s="11">
        <f>G51-79.1</f>
        <v>-7.667699496201934</v>
      </c>
    </row>
    <row r="52" spans="1:8" ht="12.75">
      <c r="A52" s="14" t="s">
        <v>20</v>
      </c>
      <c r="B52" s="15" t="s">
        <v>21</v>
      </c>
      <c r="C52" s="15" t="s">
        <v>85</v>
      </c>
      <c r="D52" s="20">
        <f>D53+D54</f>
        <v>112958.90000000001</v>
      </c>
      <c r="E52" s="20">
        <f>E53+E54</f>
        <v>38225.3</v>
      </c>
      <c r="F52" s="20">
        <f>F53+F54</f>
        <v>21482.800000000003</v>
      </c>
      <c r="G52" s="31">
        <f t="shared" si="0"/>
        <v>56.20047455481056</v>
      </c>
      <c r="H52" s="26" t="s">
        <v>126</v>
      </c>
    </row>
    <row r="53" spans="1:8" ht="12.75">
      <c r="A53" s="69"/>
      <c r="B53" s="70"/>
      <c r="C53" s="16" t="s">
        <v>70</v>
      </c>
      <c r="D53" s="17">
        <v>89211.6</v>
      </c>
      <c r="E53" s="17">
        <v>27842.8</v>
      </c>
      <c r="F53" s="17">
        <v>14391.2</v>
      </c>
      <c r="G53" s="53">
        <f t="shared" si="0"/>
        <v>51.68733029724022</v>
      </c>
      <c r="H53" s="11">
        <f>G53-79.1</f>
        <v>-27.41266970275977</v>
      </c>
    </row>
    <row r="54" spans="1:8" ht="12.75">
      <c r="A54" s="73"/>
      <c r="B54" s="74"/>
      <c r="C54" s="16" t="s">
        <v>71</v>
      </c>
      <c r="D54" s="17">
        <v>23747.3</v>
      </c>
      <c r="E54" s="17">
        <v>10382.5</v>
      </c>
      <c r="F54" s="17">
        <v>7091.6</v>
      </c>
      <c r="G54" s="53">
        <f>F54/E54*100</f>
        <v>68.30339513604623</v>
      </c>
      <c r="H54" s="11">
        <f>G54-79.1</f>
        <v>-10.79660486395376</v>
      </c>
    </row>
    <row r="55" spans="1:8" ht="12.75">
      <c r="A55" s="14" t="s">
        <v>22</v>
      </c>
      <c r="B55" s="15" t="s">
        <v>23</v>
      </c>
      <c r="C55" s="15" t="s">
        <v>84</v>
      </c>
      <c r="D55" s="20">
        <f>D56+D57</f>
        <v>103767.90000000001</v>
      </c>
      <c r="E55" s="20">
        <f>E56+E57</f>
        <v>42870.3</v>
      </c>
      <c r="F55" s="20">
        <f>F56+F57</f>
        <v>23237.9</v>
      </c>
      <c r="G55" s="31">
        <f t="shared" si="0"/>
        <v>54.20512569307889</v>
      </c>
      <c r="H55" s="26" t="s">
        <v>126</v>
      </c>
    </row>
    <row r="56" spans="1:8" ht="12.75">
      <c r="A56" s="69"/>
      <c r="B56" s="70"/>
      <c r="C56" s="16" t="s">
        <v>70</v>
      </c>
      <c r="D56" s="17">
        <v>80375.6</v>
      </c>
      <c r="E56" s="17">
        <v>32445</v>
      </c>
      <c r="F56" s="17">
        <v>16157.4</v>
      </c>
      <c r="G56" s="53">
        <f t="shared" si="0"/>
        <v>49.799352750809064</v>
      </c>
      <c r="H56" s="11">
        <f>G56-79.1</f>
        <v>-29.30064724919093</v>
      </c>
    </row>
    <row r="57" spans="1:8" ht="12.75">
      <c r="A57" s="73"/>
      <c r="B57" s="74"/>
      <c r="C57" s="16" t="s">
        <v>71</v>
      </c>
      <c r="D57" s="17">
        <v>23392.3</v>
      </c>
      <c r="E57" s="17">
        <v>10425.3</v>
      </c>
      <c r="F57" s="17">
        <v>7080.5</v>
      </c>
      <c r="G57" s="53">
        <f>F57/E57*100</f>
        <v>67.9165107958524</v>
      </c>
      <c r="H57" s="11">
        <f>G57-79.1</f>
        <v>-11.183489204147591</v>
      </c>
    </row>
    <row r="58" spans="1:8" ht="12.75">
      <c r="A58" s="14" t="s">
        <v>24</v>
      </c>
      <c r="B58" s="15" t="s">
        <v>25</v>
      </c>
      <c r="C58" s="15" t="s">
        <v>83</v>
      </c>
      <c r="D58" s="20">
        <f>D59+D60</f>
        <v>113515.9</v>
      </c>
      <c r="E58" s="20">
        <f>E59+E60</f>
        <v>40021.7</v>
      </c>
      <c r="F58" s="20">
        <f>F59+F60</f>
        <v>22584.1</v>
      </c>
      <c r="G58" s="31">
        <f t="shared" si="0"/>
        <v>56.42963692196983</v>
      </c>
      <c r="H58" s="26" t="s">
        <v>126</v>
      </c>
    </row>
    <row r="59" spans="1:8" ht="12.75">
      <c r="A59" s="69"/>
      <c r="B59" s="70"/>
      <c r="C59" s="16" t="s">
        <v>70</v>
      </c>
      <c r="D59" s="17">
        <v>90090</v>
      </c>
      <c r="E59" s="17">
        <v>29053.7</v>
      </c>
      <c r="F59" s="17">
        <v>15502.7</v>
      </c>
      <c r="G59" s="53">
        <f t="shared" si="0"/>
        <v>53.358780465138686</v>
      </c>
      <c r="H59" s="11">
        <f>G59-79.1</f>
        <v>-25.741219534861308</v>
      </c>
    </row>
    <row r="60" spans="1:8" ht="12.75">
      <c r="A60" s="73"/>
      <c r="B60" s="74"/>
      <c r="C60" s="16" t="s">
        <v>71</v>
      </c>
      <c r="D60" s="17">
        <v>23425.9</v>
      </c>
      <c r="E60" s="17">
        <v>10968</v>
      </c>
      <c r="F60" s="17">
        <v>7081.4</v>
      </c>
      <c r="G60" s="53">
        <f>F60/E60*100</f>
        <v>64.56418672501823</v>
      </c>
      <c r="H60" s="11">
        <f>G60-79.1</f>
        <v>-14.535813274981763</v>
      </c>
    </row>
    <row r="61" spans="1:8" ht="25.5">
      <c r="A61" s="14" t="s">
        <v>26</v>
      </c>
      <c r="B61" s="15" t="s">
        <v>27</v>
      </c>
      <c r="C61" s="15" t="s">
        <v>129</v>
      </c>
      <c r="D61" s="20">
        <f>D62+D63</f>
        <v>100497.70000000001</v>
      </c>
      <c r="E61" s="20">
        <f>E62+E63</f>
        <v>32040.699999999997</v>
      </c>
      <c r="F61" s="20">
        <f>F62+F63</f>
        <v>23688.1</v>
      </c>
      <c r="G61" s="60">
        <f t="shared" si="0"/>
        <v>73.93128115178507</v>
      </c>
      <c r="H61" s="26" t="s">
        <v>126</v>
      </c>
    </row>
    <row r="62" spans="1:8" ht="12.75">
      <c r="A62" s="69"/>
      <c r="B62" s="70"/>
      <c r="C62" s="16" t="s">
        <v>70</v>
      </c>
      <c r="D62" s="17">
        <v>78996.6</v>
      </c>
      <c r="E62" s="17">
        <v>30193.1</v>
      </c>
      <c r="F62" s="17">
        <v>17175.8</v>
      </c>
      <c r="G62" s="61">
        <f t="shared" si="0"/>
        <v>56.886507182104516</v>
      </c>
      <c r="H62" s="62">
        <f>G62-79.1</f>
        <v>-22.213492817895478</v>
      </c>
    </row>
    <row r="63" spans="1:8" ht="12.75">
      <c r="A63" s="73"/>
      <c r="B63" s="74"/>
      <c r="C63" s="16" t="s">
        <v>71</v>
      </c>
      <c r="D63" s="17">
        <v>21501.1</v>
      </c>
      <c r="E63" s="17">
        <v>1847.6</v>
      </c>
      <c r="F63" s="17">
        <v>6512.3</v>
      </c>
      <c r="G63" s="61">
        <f>F63/E63*100</f>
        <v>352.4734791080321</v>
      </c>
      <c r="H63" s="62">
        <f>G63-79.1</f>
        <v>273.37347910803214</v>
      </c>
    </row>
    <row r="64" spans="1:8" ht="12.75">
      <c r="A64" s="14" t="s">
        <v>28</v>
      </c>
      <c r="B64" s="15" t="s">
        <v>29</v>
      </c>
      <c r="C64" s="15" t="s">
        <v>82</v>
      </c>
      <c r="D64" s="20">
        <f>D65+D66</f>
        <v>24099.5</v>
      </c>
      <c r="E64" s="20">
        <f>E65+E66</f>
        <v>7941</v>
      </c>
      <c r="F64" s="20">
        <f>F65+F66</f>
        <v>4331.2</v>
      </c>
      <c r="G64" s="31">
        <f t="shared" si="0"/>
        <v>54.54224908701675</v>
      </c>
      <c r="H64" s="26" t="s">
        <v>126</v>
      </c>
    </row>
    <row r="65" spans="1:8" ht="12.75">
      <c r="A65" s="69"/>
      <c r="B65" s="70"/>
      <c r="C65" s="16" t="s">
        <v>70</v>
      </c>
      <c r="D65" s="17">
        <v>23138.8</v>
      </c>
      <c r="E65" s="17">
        <v>7508.1</v>
      </c>
      <c r="F65" s="17">
        <v>4188.7</v>
      </c>
      <c r="G65" s="53">
        <f t="shared" si="0"/>
        <v>55.78908112571755</v>
      </c>
      <c r="H65" s="11">
        <f>G65-79.1</f>
        <v>-23.310918874282443</v>
      </c>
    </row>
    <row r="66" spans="1:8" ht="12.75">
      <c r="A66" s="73"/>
      <c r="B66" s="74"/>
      <c r="C66" s="16" t="s">
        <v>71</v>
      </c>
      <c r="D66" s="17">
        <v>960.7</v>
      </c>
      <c r="E66" s="17">
        <v>432.9</v>
      </c>
      <c r="F66" s="17">
        <v>142.5</v>
      </c>
      <c r="G66" s="53">
        <f>F66/E66*100</f>
        <v>32.917532917532924</v>
      </c>
      <c r="H66" s="11">
        <f>G66-79.1</f>
        <v>-46.18246708246707</v>
      </c>
    </row>
    <row r="67" spans="1:8" ht="25.5">
      <c r="A67" s="14" t="s">
        <v>30</v>
      </c>
      <c r="B67" s="15" t="s">
        <v>31</v>
      </c>
      <c r="C67" s="15" t="s">
        <v>86</v>
      </c>
      <c r="D67" s="20">
        <f>D68+D69</f>
        <v>1291871.9</v>
      </c>
      <c r="E67" s="20">
        <f>E68+E69</f>
        <v>281466.39999999997</v>
      </c>
      <c r="F67" s="20">
        <f>F68+F69</f>
        <v>207292.2</v>
      </c>
      <c r="G67" s="31">
        <f aca="true" t="shared" si="2" ref="G67:G129">SUM(F67/E67)*100</f>
        <v>73.6472275198745</v>
      </c>
      <c r="H67" s="26" t="s">
        <v>126</v>
      </c>
    </row>
    <row r="68" spans="1:8" ht="12.75">
      <c r="A68" s="69"/>
      <c r="B68" s="70"/>
      <c r="C68" s="16" t="s">
        <v>70</v>
      </c>
      <c r="D68" s="17">
        <v>831163.2</v>
      </c>
      <c r="E68" s="17">
        <v>272956.3</v>
      </c>
      <c r="F68" s="17">
        <v>199770.2</v>
      </c>
      <c r="G68" s="53">
        <f t="shared" si="2"/>
        <v>73.18761281567782</v>
      </c>
      <c r="H68" s="11">
        <f>G68-79.1</f>
        <v>-5.912387184322171</v>
      </c>
    </row>
    <row r="69" spans="1:8" ht="38.25">
      <c r="A69" s="73"/>
      <c r="B69" s="74"/>
      <c r="C69" s="16" t="s">
        <v>133</v>
      </c>
      <c r="D69" s="17">
        <v>460708.7</v>
      </c>
      <c r="E69" s="17">
        <v>8510.1</v>
      </c>
      <c r="F69" s="17">
        <v>7522</v>
      </c>
      <c r="G69" s="53">
        <f t="shared" si="2"/>
        <v>88.38909060998108</v>
      </c>
      <c r="H69" s="11">
        <f>G69-79.1</f>
        <v>9.289090609981088</v>
      </c>
    </row>
    <row r="70" spans="1:8" ht="25.5">
      <c r="A70" s="14" t="s">
        <v>32</v>
      </c>
      <c r="B70" s="15" t="s">
        <v>33</v>
      </c>
      <c r="C70" s="15" t="s">
        <v>87</v>
      </c>
      <c r="D70" s="20">
        <f>D71+D72</f>
        <v>2520022.3</v>
      </c>
      <c r="E70" s="20">
        <f>E71+E72</f>
        <v>682284.3</v>
      </c>
      <c r="F70" s="20">
        <f>F71+F72</f>
        <v>406375.9</v>
      </c>
      <c r="G70" s="31">
        <f t="shared" si="2"/>
        <v>59.56108032971006</v>
      </c>
      <c r="H70" s="26" t="s">
        <v>126</v>
      </c>
    </row>
    <row r="71" spans="1:8" ht="12.75">
      <c r="A71" s="69"/>
      <c r="B71" s="70"/>
      <c r="C71" s="16" t="s">
        <v>70</v>
      </c>
      <c r="D71" s="17">
        <v>1592462.3</v>
      </c>
      <c r="E71" s="17">
        <v>631109.3</v>
      </c>
      <c r="F71" s="17">
        <v>406375.9</v>
      </c>
      <c r="G71" s="53">
        <f t="shared" si="2"/>
        <v>64.39073231847479</v>
      </c>
      <c r="H71" s="11">
        <f>G71-79.1</f>
        <v>-14.709267681525205</v>
      </c>
    </row>
    <row r="72" spans="1:8" ht="38.25">
      <c r="A72" s="73"/>
      <c r="B72" s="74"/>
      <c r="C72" s="16" t="s">
        <v>133</v>
      </c>
      <c r="D72" s="17">
        <v>927560</v>
      </c>
      <c r="E72" s="17">
        <v>51175</v>
      </c>
      <c r="F72" s="17">
        <v>0</v>
      </c>
      <c r="G72" s="53">
        <f t="shared" si="2"/>
        <v>0</v>
      </c>
      <c r="H72" s="11">
        <f>G72-79.1</f>
        <v>-79.1</v>
      </c>
    </row>
    <row r="73" spans="1:8" ht="25.5">
      <c r="A73" s="14" t="s">
        <v>34</v>
      </c>
      <c r="B73" s="15" t="s">
        <v>35</v>
      </c>
      <c r="C73" s="15" t="s">
        <v>88</v>
      </c>
      <c r="D73" s="20">
        <f>D74+D75</f>
        <v>878695.2999999999</v>
      </c>
      <c r="E73" s="20">
        <f>E74+E75</f>
        <v>134952.9</v>
      </c>
      <c r="F73" s="20">
        <f>F74+F75</f>
        <v>227486</v>
      </c>
      <c r="G73" s="31">
        <f t="shared" si="2"/>
        <v>168.56695928727729</v>
      </c>
      <c r="H73" s="26" t="s">
        <v>126</v>
      </c>
    </row>
    <row r="74" spans="1:8" ht="12.75">
      <c r="A74" s="69"/>
      <c r="B74" s="70"/>
      <c r="C74" s="16" t="s">
        <v>70</v>
      </c>
      <c r="D74" s="17">
        <v>845942.1</v>
      </c>
      <c r="E74" s="17">
        <v>118588.7</v>
      </c>
      <c r="F74" s="17">
        <v>226483</v>
      </c>
      <c r="G74" s="53">
        <f t="shared" si="2"/>
        <v>190.98194010053234</v>
      </c>
      <c r="H74" s="11">
        <f>G74-79.1</f>
        <v>111.88194010053235</v>
      </c>
    </row>
    <row r="75" spans="1:8" ht="12.75">
      <c r="A75" s="73"/>
      <c r="B75" s="74"/>
      <c r="C75" s="16" t="s">
        <v>71</v>
      </c>
      <c r="D75" s="17">
        <v>32753.2</v>
      </c>
      <c r="E75" s="17">
        <v>16364.2</v>
      </c>
      <c r="F75" s="17">
        <v>1003</v>
      </c>
      <c r="G75" s="53">
        <f t="shared" si="2"/>
        <v>6.129233326407646</v>
      </c>
      <c r="H75" s="11">
        <f>G75-79.1</f>
        <v>-72.97076667359235</v>
      </c>
    </row>
    <row r="76" spans="1:8" ht="38.25">
      <c r="A76" s="14" t="s">
        <v>36</v>
      </c>
      <c r="B76" s="15" t="s">
        <v>128</v>
      </c>
      <c r="C76" s="15" t="s">
        <v>89</v>
      </c>
      <c r="D76" s="20">
        <f>D77</f>
        <v>88394</v>
      </c>
      <c r="E76" s="20">
        <f>E77</f>
        <v>11225.6</v>
      </c>
      <c r="F76" s="20">
        <f>F77</f>
        <v>4642.5</v>
      </c>
      <c r="G76" s="31">
        <f t="shared" si="2"/>
        <v>41.35636402508552</v>
      </c>
      <c r="H76" s="26" t="s">
        <v>126</v>
      </c>
    </row>
    <row r="77" spans="1:8" ht="12.75">
      <c r="A77" s="69"/>
      <c r="B77" s="70"/>
      <c r="C77" s="16" t="s">
        <v>70</v>
      </c>
      <c r="D77" s="17">
        <v>88394</v>
      </c>
      <c r="E77" s="17">
        <v>11225.6</v>
      </c>
      <c r="F77" s="17">
        <v>4642.5</v>
      </c>
      <c r="G77" s="53">
        <f t="shared" si="2"/>
        <v>41.35636402508552</v>
      </c>
      <c r="H77" s="11">
        <f>G77-79.1</f>
        <v>-37.743635974914476</v>
      </c>
    </row>
    <row r="78" spans="1:8" ht="25.5">
      <c r="A78" s="14" t="s">
        <v>37</v>
      </c>
      <c r="B78" s="15" t="s">
        <v>38</v>
      </c>
      <c r="C78" s="15" t="s">
        <v>90</v>
      </c>
      <c r="D78" s="20">
        <f>D79</f>
        <v>174690.7</v>
      </c>
      <c r="E78" s="20">
        <f>E79</f>
        <v>90133.8</v>
      </c>
      <c r="F78" s="20">
        <f>F79</f>
        <v>62080.2</v>
      </c>
      <c r="G78" s="31">
        <f t="shared" si="2"/>
        <v>68.87560493399812</v>
      </c>
      <c r="H78" s="26" t="s">
        <v>126</v>
      </c>
    </row>
    <row r="79" spans="1:8" ht="12.75">
      <c r="A79" s="69"/>
      <c r="B79" s="70"/>
      <c r="C79" s="16" t="s">
        <v>70</v>
      </c>
      <c r="D79" s="17">
        <v>174690.7</v>
      </c>
      <c r="E79" s="17">
        <v>90133.8</v>
      </c>
      <c r="F79" s="17">
        <v>62080.2</v>
      </c>
      <c r="G79" s="53">
        <f t="shared" si="2"/>
        <v>68.87560493399812</v>
      </c>
      <c r="H79" s="11">
        <f>G79-79.1</f>
        <v>-10.224395066001875</v>
      </c>
    </row>
    <row r="80" spans="1:8" ht="25.5">
      <c r="A80" s="14" t="s">
        <v>39</v>
      </c>
      <c r="B80" s="15" t="s">
        <v>40</v>
      </c>
      <c r="C80" s="15" t="s">
        <v>91</v>
      </c>
      <c r="D80" s="20">
        <f>D81+D83+D82</f>
        <v>227829.19999999998</v>
      </c>
      <c r="E80" s="20">
        <f>E81+E83+E82</f>
        <v>82066.20000000001</v>
      </c>
      <c r="F80" s="20">
        <f>F81+F83+F82</f>
        <v>31655.4</v>
      </c>
      <c r="G80" s="31">
        <f t="shared" si="2"/>
        <v>38.573005695402</v>
      </c>
      <c r="H80" s="26" t="s">
        <v>126</v>
      </c>
    </row>
    <row r="81" spans="1:8" ht="12.75">
      <c r="A81" s="69"/>
      <c r="B81" s="70"/>
      <c r="C81" s="16" t="s">
        <v>70</v>
      </c>
      <c r="D81" s="17">
        <v>226804.6</v>
      </c>
      <c r="E81" s="17">
        <v>81501.3</v>
      </c>
      <c r="F81" s="17">
        <v>31404.5</v>
      </c>
      <c r="G81" s="53">
        <f t="shared" si="2"/>
        <v>38.53251420529488</v>
      </c>
      <c r="H81" s="11">
        <f>G81-79.1</f>
        <v>-40.567485794705114</v>
      </c>
    </row>
    <row r="82" spans="1:8" ht="12.75">
      <c r="A82" s="73"/>
      <c r="B82" s="74"/>
      <c r="C82" s="16" t="s">
        <v>71</v>
      </c>
      <c r="D82" s="17">
        <v>480.3</v>
      </c>
      <c r="E82" s="17">
        <v>237.6</v>
      </c>
      <c r="F82" s="17">
        <v>16.5</v>
      </c>
      <c r="G82" s="53">
        <f>F82/E82*100</f>
        <v>6.944444444444445</v>
      </c>
      <c r="H82" s="11">
        <f>G82-79.1</f>
        <v>-72.15555555555555</v>
      </c>
    </row>
    <row r="83" spans="1:8" ht="38.25">
      <c r="A83" s="71"/>
      <c r="B83" s="72"/>
      <c r="C83" s="16" t="s">
        <v>72</v>
      </c>
      <c r="D83" s="17">
        <v>544.3</v>
      </c>
      <c r="E83" s="17">
        <v>327.3</v>
      </c>
      <c r="F83" s="17">
        <v>234.4</v>
      </c>
      <c r="G83" s="53">
        <f t="shared" si="2"/>
        <v>71.6162542010388</v>
      </c>
      <c r="H83" s="11">
        <f>G83-79.1</f>
        <v>-7.483745798961195</v>
      </c>
    </row>
    <row r="84" spans="1:8" ht="38.25">
      <c r="A84" s="14" t="s">
        <v>41</v>
      </c>
      <c r="B84" s="15" t="s">
        <v>42</v>
      </c>
      <c r="C84" s="15" t="s">
        <v>92</v>
      </c>
      <c r="D84" s="20">
        <f>D85+D86</f>
        <v>74407.5</v>
      </c>
      <c r="E84" s="20">
        <f>E85+E86</f>
        <v>58602.299999999996</v>
      </c>
      <c r="F84" s="20">
        <f>F85+F86</f>
        <v>4022.9</v>
      </c>
      <c r="G84" s="60">
        <f t="shared" si="2"/>
        <v>6.8647476293592575</v>
      </c>
      <c r="H84" s="26" t="s">
        <v>126</v>
      </c>
    </row>
    <row r="85" spans="1:8" ht="12.75">
      <c r="A85" s="69"/>
      <c r="B85" s="70"/>
      <c r="C85" s="16" t="s">
        <v>70</v>
      </c>
      <c r="D85" s="17">
        <v>74132.1</v>
      </c>
      <c r="E85" s="17">
        <v>58464.7</v>
      </c>
      <c r="F85" s="17">
        <v>3949.4</v>
      </c>
      <c r="G85" s="61">
        <f t="shared" si="2"/>
        <v>6.755187318159505</v>
      </c>
      <c r="H85" s="62">
        <f>G85-79.1</f>
        <v>-72.3448126818405</v>
      </c>
    </row>
    <row r="86" spans="1:8" ht="12.75">
      <c r="A86" s="73"/>
      <c r="B86" s="74"/>
      <c r="C86" s="16" t="s">
        <v>71</v>
      </c>
      <c r="D86" s="17">
        <v>275.4</v>
      </c>
      <c r="E86" s="17">
        <v>137.6</v>
      </c>
      <c r="F86" s="17">
        <v>73.5</v>
      </c>
      <c r="G86" s="61">
        <f t="shared" si="2"/>
        <v>53.4156976744186</v>
      </c>
      <c r="H86" s="62">
        <f>G86-79.1</f>
        <v>-25.684302325581392</v>
      </c>
    </row>
    <row r="87" spans="1:8" ht="25.5">
      <c r="A87" s="14" t="s">
        <v>56</v>
      </c>
      <c r="B87" s="15" t="s">
        <v>57</v>
      </c>
      <c r="C87" s="15" t="s">
        <v>106</v>
      </c>
      <c r="D87" s="20">
        <f>D88</f>
        <v>1019.3</v>
      </c>
      <c r="E87" s="20">
        <f>E88</f>
        <v>514.7</v>
      </c>
      <c r="F87" s="20">
        <f>F88</f>
        <v>395.1</v>
      </c>
      <c r="G87" s="31">
        <f t="shared" si="2"/>
        <v>76.76316300757723</v>
      </c>
      <c r="H87" s="26" t="s">
        <v>126</v>
      </c>
    </row>
    <row r="88" spans="1:8" ht="12.75">
      <c r="A88" s="75"/>
      <c r="B88" s="76"/>
      <c r="C88" s="16" t="s">
        <v>71</v>
      </c>
      <c r="D88" s="17">
        <v>1019.3</v>
      </c>
      <c r="E88" s="17">
        <v>514.7</v>
      </c>
      <c r="F88" s="17">
        <v>395.1</v>
      </c>
      <c r="G88" s="53">
        <f>F88/E88*100</f>
        <v>76.76316300757723</v>
      </c>
      <c r="H88" s="11">
        <f>G88-79.1</f>
        <v>-2.3368369924227608</v>
      </c>
    </row>
    <row r="89" spans="1:8" ht="25.5">
      <c r="A89" s="14" t="s">
        <v>58</v>
      </c>
      <c r="B89" s="15" t="s">
        <v>59</v>
      </c>
      <c r="C89" s="15" t="s">
        <v>105</v>
      </c>
      <c r="D89" s="20">
        <f>D90</f>
        <v>1018.7</v>
      </c>
      <c r="E89" s="20">
        <f>E90</f>
        <v>596.1</v>
      </c>
      <c r="F89" s="20">
        <f>F90</f>
        <v>571.3</v>
      </c>
      <c r="G89" s="31">
        <f t="shared" si="2"/>
        <v>95.83962422412345</v>
      </c>
      <c r="H89" s="26" t="s">
        <v>126</v>
      </c>
    </row>
    <row r="90" spans="1:8" ht="12.75">
      <c r="A90" s="71"/>
      <c r="B90" s="72"/>
      <c r="C90" s="16" t="s">
        <v>71</v>
      </c>
      <c r="D90" s="17">
        <v>1018.7</v>
      </c>
      <c r="E90" s="17">
        <v>596.1</v>
      </c>
      <c r="F90" s="17">
        <v>571.3</v>
      </c>
      <c r="G90" s="53">
        <f>F90/E90*100</f>
        <v>95.83962422412345</v>
      </c>
      <c r="H90" s="11">
        <f>G90-79.1</f>
        <v>16.73962422412346</v>
      </c>
    </row>
    <row r="91" spans="1:8" ht="25.5">
      <c r="A91" s="14" t="s">
        <v>60</v>
      </c>
      <c r="B91" s="15" t="s">
        <v>61</v>
      </c>
      <c r="C91" s="15" t="s">
        <v>104</v>
      </c>
      <c r="D91" s="20">
        <f>D92</f>
        <v>1018.7</v>
      </c>
      <c r="E91" s="20">
        <f>E92</f>
        <v>637</v>
      </c>
      <c r="F91" s="20">
        <f>F92</f>
        <v>328.55</v>
      </c>
      <c r="G91" s="31">
        <f t="shared" si="2"/>
        <v>51.57770800627943</v>
      </c>
      <c r="H91" s="26" t="s">
        <v>126</v>
      </c>
    </row>
    <row r="92" spans="1:8" ht="12.75">
      <c r="A92" s="71"/>
      <c r="B92" s="72"/>
      <c r="C92" s="16" t="s">
        <v>71</v>
      </c>
      <c r="D92" s="17">
        <v>1018.7</v>
      </c>
      <c r="E92" s="17">
        <v>637</v>
      </c>
      <c r="F92" s="17">
        <v>328.55</v>
      </c>
      <c r="G92" s="53">
        <f t="shared" si="2"/>
        <v>51.57770800627943</v>
      </c>
      <c r="H92" s="11">
        <f>G92-79.1</f>
        <v>-27.522291993720565</v>
      </c>
    </row>
    <row r="93" spans="1:8" ht="25.5">
      <c r="A93" s="14" t="s">
        <v>62</v>
      </c>
      <c r="B93" s="15" t="s">
        <v>63</v>
      </c>
      <c r="C93" s="15" t="s">
        <v>103</v>
      </c>
      <c r="D93" s="20">
        <f>D94</f>
        <v>1704</v>
      </c>
      <c r="E93" s="20">
        <f>E94</f>
        <v>887</v>
      </c>
      <c r="F93" s="20">
        <f>F94</f>
        <v>519.25</v>
      </c>
      <c r="G93" s="31">
        <f t="shared" si="2"/>
        <v>58.54002254791432</v>
      </c>
      <c r="H93" s="26" t="s">
        <v>126</v>
      </c>
    </row>
    <row r="94" spans="1:8" ht="12.75">
      <c r="A94" s="71"/>
      <c r="B94" s="72"/>
      <c r="C94" s="16" t="s">
        <v>71</v>
      </c>
      <c r="D94" s="17">
        <v>1704</v>
      </c>
      <c r="E94" s="17">
        <v>887</v>
      </c>
      <c r="F94" s="17">
        <v>519.25</v>
      </c>
      <c r="G94" s="53">
        <f t="shared" si="2"/>
        <v>58.54002254791432</v>
      </c>
      <c r="H94" s="11">
        <f>G94-79.1</f>
        <v>-20.559977452085676</v>
      </c>
    </row>
    <row r="95" spans="1:8" ht="25.5">
      <c r="A95" s="14" t="s">
        <v>64</v>
      </c>
      <c r="B95" s="15" t="s">
        <v>65</v>
      </c>
      <c r="C95" s="15" t="s">
        <v>102</v>
      </c>
      <c r="D95" s="20">
        <f>D96</f>
        <v>1018</v>
      </c>
      <c r="E95" s="20">
        <f>E96</f>
        <v>546.6</v>
      </c>
      <c r="F95" s="20">
        <f>F96</f>
        <v>427.2</v>
      </c>
      <c r="G95" s="31">
        <f t="shared" si="2"/>
        <v>78.15587266739847</v>
      </c>
      <c r="H95" s="26" t="s">
        <v>126</v>
      </c>
    </row>
    <row r="96" spans="1:8" ht="12.75">
      <c r="A96" s="71"/>
      <c r="B96" s="72"/>
      <c r="C96" s="16" t="s">
        <v>71</v>
      </c>
      <c r="D96" s="17">
        <v>1018</v>
      </c>
      <c r="E96" s="17">
        <v>546.6</v>
      </c>
      <c r="F96" s="17">
        <v>427.2</v>
      </c>
      <c r="G96" s="53">
        <f t="shared" si="2"/>
        <v>78.15587266739847</v>
      </c>
      <c r="H96" s="11">
        <f>G96-79.1</f>
        <v>-0.9441273326015249</v>
      </c>
    </row>
    <row r="97" spans="1:8" ht="25.5">
      <c r="A97" s="14" t="s">
        <v>66</v>
      </c>
      <c r="B97" s="15" t="s">
        <v>67</v>
      </c>
      <c r="C97" s="15" t="s">
        <v>101</v>
      </c>
      <c r="D97" s="20">
        <f>D98</f>
        <v>1032.1</v>
      </c>
      <c r="E97" s="20">
        <f>E98</f>
        <v>589.3</v>
      </c>
      <c r="F97" s="20">
        <f>F98</f>
        <v>436.6</v>
      </c>
      <c r="G97" s="31">
        <f t="shared" si="2"/>
        <v>74.08790089937214</v>
      </c>
      <c r="H97" s="26" t="s">
        <v>126</v>
      </c>
    </row>
    <row r="98" spans="1:8" ht="12.75">
      <c r="A98" s="71"/>
      <c r="B98" s="72"/>
      <c r="C98" s="16" t="s">
        <v>71</v>
      </c>
      <c r="D98" s="17">
        <v>1032.1</v>
      </c>
      <c r="E98" s="17">
        <v>589.3</v>
      </c>
      <c r="F98" s="17">
        <v>436.6</v>
      </c>
      <c r="G98" s="53">
        <f t="shared" si="2"/>
        <v>74.08790089937214</v>
      </c>
      <c r="H98" s="11">
        <f>G98-79.1</f>
        <v>-5.01209910062785</v>
      </c>
    </row>
    <row r="99" spans="1:8" ht="25.5">
      <c r="A99" s="14" t="s">
        <v>68</v>
      </c>
      <c r="B99" s="15" t="s">
        <v>69</v>
      </c>
      <c r="C99" s="15" t="s">
        <v>100</v>
      </c>
      <c r="D99" s="20">
        <f>D100</f>
        <v>1018.5</v>
      </c>
      <c r="E99" s="20">
        <f>E100</f>
        <v>587</v>
      </c>
      <c r="F99" s="20">
        <f>F100</f>
        <v>364.35</v>
      </c>
      <c r="G99" s="31">
        <f t="shared" si="2"/>
        <v>62.06984667802386</v>
      </c>
      <c r="H99" s="26" t="s">
        <v>126</v>
      </c>
    </row>
    <row r="100" spans="1:8" ht="12.75">
      <c r="A100" s="71"/>
      <c r="B100" s="72"/>
      <c r="C100" s="16" t="s">
        <v>71</v>
      </c>
      <c r="D100" s="17">
        <v>1018.5</v>
      </c>
      <c r="E100" s="17">
        <v>587</v>
      </c>
      <c r="F100" s="17">
        <v>364.35</v>
      </c>
      <c r="G100" s="53">
        <f t="shared" si="2"/>
        <v>62.06984667802386</v>
      </c>
      <c r="H100" s="11">
        <f>G100-79.1</f>
        <v>-17.030153321976137</v>
      </c>
    </row>
    <row r="101" spans="1:8" ht="12.75">
      <c r="A101" s="14" t="s">
        <v>43</v>
      </c>
      <c r="B101" s="15" t="s">
        <v>44</v>
      </c>
      <c r="C101" s="15" t="s">
        <v>93</v>
      </c>
      <c r="D101" s="20">
        <f>SUM(D102:D104)</f>
        <v>473704.79999999993</v>
      </c>
      <c r="E101" s="20">
        <f>SUM(E102:E104)</f>
        <v>304936.7</v>
      </c>
      <c r="F101" s="20">
        <f>SUM(F102:F104)</f>
        <v>110084.65</v>
      </c>
      <c r="G101" s="31">
        <f t="shared" si="2"/>
        <v>36.1008202686</v>
      </c>
      <c r="H101" s="26" t="s">
        <v>126</v>
      </c>
    </row>
    <row r="102" spans="1:8" ht="12.75">
      <c r="A102" s="69"/>
      <c r="B102" s="70"/>
      <c r="C102" s="16" t="s">
        <v>70</v>
      </c>
      <c r="D102" s="17">
        <v>468381.6</v>
      </c>
      <c r="E102" s="17">
        <v>302618</v>
      </c>
      <c r="F102" s="17">
        <v>108884.95</v>
      </c>
      <c r="G102" s="53">
        <f t="shared" si="2"/>
        <v>35.98098923395172</v>
      </c>
      <c r="H102" s="11">
        <f>G102-79.1</f>
        <v>-43.11901076604828</v>
      </c>
    </row>
    <row r="103" spans="1:8" ht="12.75">
      <c r="A103" s="73"/>
      <c r="B103" s="74"/>
      <c r="C103" s="16" t="s">
        <v>71</v>
      </c>
      <c r="D103" s="17">
        <v>4813.1</v>
      </c>
      <c r="E103" s="17">
        <v>2102.4</v>
      </c>
      <c r="F103" s="17">
        <v>993</v>
      </c>
      <c r="G103" s="53">
        <f t="shared" si="2"/>
        <v>47.23173515981735</v>
      </c>
      <c r="H103" s="11">
        <f>G103-79.1</f>
        <v>-31.868264840182647</v>
      </c>
    </row>
    <row r="104" spans="1:8" ht="38.25">
      <c r="A104" s="71"/>
      <c r="B104" s="72"/>
      <c r="C104" s="16" t="s">
        <v>72</v>
      </c>
      <c r="D104" s="17">
        <v>510.1</v>
      </c>
      <c r="E104" s="17">
        <v>216.3</v>
      </c>
      <c r="F104" s="17">
        <v>206.7</v>
      </c>
      <c r="G104" s="53">
        <f t="shared" si="2"/>
        <v>95.56171983356448</v>
      </c>
      <c r="H104" s="11">
        <f>G104-79.1</f>
        <v>16.461719833564487</v>
      </c>
    </row>
    <row r="105" spans="1:8" ht="25.5">
      <c r="A105" s="14" t="s">
        <v>45</v>
      </c>
      <c r="B105" s="15" t="s">
        <v>46</v>
      </c>
      <c r="C105" s="15" t="s">
        <v>94</v>
      </c>
      <c r="D105" s="20">
        <f>D106+D108+D107</f>
        <v>108574.8</v>
      </c>
      <c r="E105" s="20">
        <f>E106+E108+E107</f>
        <v>38059</v>
      </c>
      <c r="F105" s="20">
        <f>F106+F108+F107</f>
        <v>28292.7</v>
      </c>
      <c r="G105" s="31">
        <f t="shared" si="2"/>
        <v>74.33905252371319</v>
      </c>
      <c r="H105" s="26" t="s">
        <v>126</v>
      </c>
    </row>
    <row r="106" spans="1:8" ht="12.75">
      <c r="A106" s="69"/>
      <c r="B106" s="70"/>
      <c r="C106" s="16" t="s">
        <v>70</v>
      </c>
      <c r="D106" s="17">
        <v>104730</v>
      </c>
      <c r="E106" s="17">
        <v>35976.4</v>
      </c>
      <c r="F106" s="17">
        <v>26638.2</v>
      </c>
      <c r="G106" s="53">
        <f t="shared" si="2"/>
        <v>74.04353965377302</v>
      </c>
      <c r="H106" s="11">
        <f>G106-79.1</f>
        <v>-5.05646034622697</v>
      </c>
    </row>
    <row r="107" spans="1:8" ht="38.25">
      <c r="A107" s="73"/>
      <c r="B107" s="74"/>
      <c r="C107" s="16" t="s">
        <v>133</v>
      </c>
      <c r="D107" s="17">
        <v>77</v>
      </c>
      <c r="E107" s="17">
        <v>54</v>
      </c>
      <c r="F107" s="17">
        <v>0</v>
      </c>
      <c r="G107" s="53">
        <f>SUM(F107/E107)*100</f>
        <v>0</v>
      </c>
      <c r="H107" s="11">
        <f>G107-79.1</f>
        <v>-79.1</v>
      </c>
    </row>
    <row r="108" spans="1:8" ht="38.25">
      <c r="A108" s="71"/>
      <c r="B108" s="72"/>
      <c r="C108" s="16" t="s">
        <v>72</v>
      </c>
      <c r="D108" s="17">
        <v>3767.8</v>
      </c>
      <c r="E108" s="17">
        <v>2028.6</v>
      </c>
      <c r="F108" s="17">
        <v>1654.5</v>
      </c>
      <c r="G108" s="53">
        <f t="shared" si="2"/>
        <v>81.55871044069802</v>
      </c>
      <c r="H108" s="11">
        <f>G108-79.1</f>
        <v>2.4587104406980274</v>
      </c>
    </row>
    <row r="109" spans="1:8" ht="12.75">
      <c r="A109" s="14" t="s">
        <v>47</v>
      </c>
      <c r="B109" s="15" t="s">
        <v>48</v>
      </c>
      <c r="C109" s="15" t="s">
        <v>95</v>
      </c>
      <c r="D109" s="20">
        <f>D110</f>
        <v>20116.6</v>
      </c>
      <c r="E109" s="20">
        <f>E110</f>
        <v>8226.1</v>
      </c>
      <c r="F109" s="20">
        <f>F110</f>
        <v>5908.45</v>
      </c>
      <c r="G109" s="31">
        <f t="shared" si="2"/>
        <v>71.82565249632268</v>
      </c>
      <c r="H109" s="26" t="s">
        <v>126</v>
      </c>
    </row>
    <row r="110" spans="1:8" ht="12.75">
      <c r="A110" s="69"/>
      <c r="B110" s="70"/>
      <c r="C110" s="16" t="s">
        <v>70</v>
      </c>
      <c r="D110" s="17">
        <v>20116.6</v>
      </c>
      <c r="E110" s="17">
        <v>8226.1</v>
      </c>
      <c r="F110" s="17">
        <v>5908.45</v>
      </c>
      <c r="G110" s="53">
        <f t="shared" si="2"/>
        <v>71.82565249632268</v>
      </c>
      <c r="H110" s="11">
        <f>G110-79.1</f>
        <v>-7.274347503677319</v>
      </c>
    </row>
    <row r="111" spans="1:8" ht="25.5">
      <c r="A111" s="14" t="s">
        <v>49</v>
      </c>
      <c r="B111" s="15" t="s">
        <v>50</v>
      </c>
      <c r="C111" s="15" t="s">
        <v>96</v>
      </c>
      <c r="D111" s="20">
        <f>D112</f>
        <v>4442.9</v>
      </c>
      <c r="E111" s="20">
        <f>E112</f>
        <v>2315</v>
      </c>
      <c r="F111" s="20">
        <f>F112</f>
        <v>1657.05</v>
      </c>
      <c r="G111" s="31">
        <f t="shared" si="2"/>
        <v>71.57883369330453</v>
      </c>
      <c r="H111" s="26" t="s">
        <v>126</v>
      </c>
    </row>
    <row r="112" spans="1:8" ht="12.75">
      <c r="A112" s="69"/>
      <c r="B112" s="70"/>
      <c r="C112" s="16" t="s">
        <v>70</v>
      </c>
      <c r="D112" s="17">
        <v>4442.9</v>
      </c>
      <c r="E112" s="17">
        <v>2315</v>
      </c>
      <c r="F112" s="17">
        <v>1657.05</v>
      </c>
      <c r="G112" s="53">
        <f t="shared" si="2"/>
        <v>71.57883369330453</v>
      </c>
      <c r="H112" s="11">
        <f>G112-79.1</f>
        <v>-7.521166306695463</v>
      </c>
    </row>
    <row r="113" spans="1:8" ht="12.75">
      <c r="A113" s="14" t="s">
        <v>51</v>
      </c>
      <c r="B113" s="15" t="s">
        <v>52</v>
      </c>
      <c r="C113" s="15" t="s">
        <v>97</v>
      </c>
      <c r="D113" s="20">
        <f>D114</f>
        <v>126779.3</v>
      </c>
      <c r="E113" s="20">
        <f>E114</f>
        <v>56089.1</v>
      </c>
      <c r="F113" s="20">
        <f>F114</f>
        <v>35591.65</v>
      </c>
      <c r="G113" s="31">
        <f t="shared" si="2"/>
        <v>63.45555553574581</v>
      </c>
      <c r="H113" s="26" t="s">
        <v>126</v>
      </c>
    </row>
    <row r="114" spans="1:8" ht="12.75">
      <c r="A114" s="28"/>
      <c r="B114" s="29"/>
      <c r="C114" s="16" t="s">
        <v>70</v>
      </c>
      <c r="D114" s="17">
        <v>126779.3</v>
      </c>
      <c r="E114" s="17">
        <v>56089.1</v>
      </c>
      <c r="F114" s="17">
        <v>35591.65</v>
      </c>
      <c r="G114" s="53">
        <f t="shared" si="2"/>
        <v>63.45555553574581</v>
      </c>
      <c r="H114" s="11">
        <f>G114-79.1</f>
        <v>-15.644444464254185</v>
      </c>
    </row>
    <row r="115" spans="1:8" ht="25.5">
      <c r="A115" s="14" t="s">
        <v>53</v>
      </c>
      <c r="B115" s="15" t="s">
        <v>54</v>
      </c>
      <c r="C115" s="15" t="s">
        <v>99</v>
      </c>
      <c r="D115" s="20">
        <f>D116+D117+D118</f>
        <v>511511.5</v>
      </c>
      <c r="E115" s="20">
        <f>E116+E117+E118</f>
        <v>247195.8</v>
      </c>
      <c r="F115" s="20">
        <f>F116+F117+F118</f>
        <v>57531.45</v>
      </c>
      <c r="G115" s="31">
        <f t="shared" si="2"/>
        <v>23.2736357171117</v>
      </c>
      <c r="H115" s="26" t="s">
        <v>126</v>
      </c>
    </row>
    <row r="116" spans="1:8" ht="12.75">
      <c r="A116" s="69"/>
      <c r="B116" s="70"/>
      <c r="C116" s="16" t="s">
        <v>70</v>
      </c>
      <c r="D116" s="17">
        <v>366925.2</v>
      </c>
      <c r="E116" s="17">
        <v>126899.9</v>
      </c>
      <c r="F116" s="17">
        <v>31786.85</v>
      </c>
      <c r="G116" s="53">
        <f t="shared" si="2"/>
        <v>25.04875890367132</v>
      </c>
      <c r="H116" s="11">
        <f>G116-79.1</f>
        <v>-54.051241096328674</v>
      </c>
    </row>
    <row r="117" spans="1:8" ht="12.75">
      <c r="A117" s="73"/>
      <c r="B117" s="74"/>
      <c r="C117" s="16" t="s">
        <v>71</v>
      </c>
      <c r="D117" s="17">
        <v>110438.9</v>
      </c>
      <c r="E117" s="17">
        <v>86275.5</v>
      </c>
      <c r="F117" s="17">
        <v>8566.5</v>
      </c>
      <c r="G117" s="53">
        <f t="shared" si="2"/>
        <v>9.92923831215119</v>
      </c>
      <c r="H117" s="11">
        <f>G117-79.1</f>
        <v>-69.17076168784881</v>
      </c>
    </row>
    <row r="118" spans="1:8" ht="38.25">
      <c r="A118" s="71"/>
      <c r="B118" s="72"/>
      <c r="C118" s="16" t="s">
        <v>133</v>
      </c>
      <c r="D118" s="17">
        <v>34147.4</v>
      </c>
      <c r="E118" s="17">
        <v>34020.4</v>
      </c>
      <c r="F118" s="17">
        <v>17178.1</v>
      </c>
      <c r="G118" s="53">
        <f>F118/E118*100</f>
        <v>50.49352741296398</v>
      </c>
      <c r="H118" s="11">
        <f>G118-79.1</f>
        <v>-28.606472587036016</v>
      </c>
    </row>
    <row r="119" spans="1:8" ht="25.5">
      <c r="A119" s="14" t="s">
        <v>55</v>
      </c>
      <c r="B119" s="15" t="s">
        <v>132</v>
      </c>
      <c r="C119" s="15" t="s">
        <v>98</v>
      </c>
      <c r="D119" s="20">
        <f>D120</f>
        <v>83929.6</v>
      </c>
      <c r="E119" s="20">
        <f>E120</f>
        <v>23855</v>
      </c>
      <c r="F119" s="20">
        <f>F120</f>
        <v>11640.9</v>
      </c>
      <c r="G119" s="31">
        <f t="shared" si="2"/>
        <v>48.79857472228044</v>
      </c>
      <c r="H119" s="26" t="s">
        <v>126</v>
      </c>
    </row>
    <row r="120" spans="1:8" ht="12.75">
      <c r="A120" s="77"/>
      <c r="B120" s="78"/>
      <c r="C120" s="46" t="s">
        <v>70</v>
      </c>
      <c r="D120" s="17">
        <v>83929.6</v>
      </c>
      <c r="E120" s="17">
        <v>23855</v>
      </c>
      <c r="F120" s="17">
        <v>11640.9</v>
      </c>
      <c r="G120" s="53">
        <f t="shared" si="2"/>
        <v>48.79857472228044</v>
      </c>
      <c r="H120" s="11">
        <f>G120-79.1</f>
        <v>-30.301425277719552</v>
      </c>
    </row>
    <row r="121" spans="1:8" ht="12.75" hidden="1">
      <c r="A121" s="79" t="s">
        <v>138</v>
      </c>
      <c r="B121" s="79"/>
      <c r="C121" s="79"/>
      <c r="D121" s="17">
        <v>0</v>
      </c>
      <c r="E121" s="30" t="s">
        <v>126</v>
      </c>
      <c r="F121" s="30" t="s">
        <v>126</v>
      </c>
      <c r="G121" s="30" t="s">
        <v>126</v>
      </c>
      <c r="H121" s="30" t="s">
        <v>126</v>
      </c>
    </row>
    <row r="122" spans="1:8" ht="12.75" hidden="1">
      <c r="A122" s="79" t="s">
        <v>127</v>
      </c>
      <c r="B122" s="79"/>
      <c r="C122" s="79"/>
      <c r="D122" s="9">
        <v>0</v>
      </c>
      <c r="E122" s="30" t="s">
        <v>126</v>
      </c>
      <c r="F122" s="30" t="s">
        <v>126</v>
      </c>
      <c r="G122" s="30" t="s">
        <v>126</v>
      </c>
      <c r="H122" s="30" t="s">
        <v>126</v>
      </c>
    </row>
    <row r="123" spans="1:8" ht="12.75">
      <c r="A123" s="80" t="s">
        <v>120</v>
      </c>
      <c r="B123" s="81"/>
      <c r="C123" s="3"/>
      <c r="D123" s="10">
        <f>D125+D126+D127+D128</f>
        <v>21021750.7</v>
      </c>
      <c r="E123" s="10">
        <f>E125+E126+E127+E128</f>
        <v>8878627.2</v>
      </c>
      <c r="F123" s="10">
        <f>F125+F126+F127+F128</f>
        <v>5219308.9</v>
      </c>
      <c r="G123" s="32">
        <f t="shared" si="2"/>
        <v>58.78508898312569</v>
      </c>
      <c r="H123" s="12">
        <f aca="true" t="shared" si="3" ref="H123:H134">G123-79.1</f>
        <v>-20.314911016874305</v>
      </c>
    </row>
    <row r="124" spans="1:8" ht="12.75">
      <c r="A124" s="84"/>
      <c r="B124" s="85"/>
      <c r="C124" s="90" t="s">
        <v>115</v>
      </c>
      <c r="D124" s="91"/>
      <c r="E124" s="91"/>
      <c r="F124" s="91"/>
      <c r="G124" s="91"/>
      <c r="H124" s="92"/>
    </row>
    <row r="125" spans="1:8" ht="12.75">
      <c r="A125" s="86"/>
      <c r="B125" s="87"/>
      <c r="C125" s="3" t="s">
        <v>70</v>
      </c>
      <c r="D125" s="10">
        <f>D6+D11+D14+D21+D24+D27+D32+D36+D39+D44+D47+D50+D53+D56+D59+D62+D65+D68+D71+D74+D77+D79+D81+D85+D102+D106+D110+D112+D114+D116+D120+D9+D121</f>
        <v>15056831.299999999</v>
      </c>
      <c r="E125" s="10">
        <f>E6+E11+E14+E21+E24+E27+E32+E36+E39+E44+E47+E50+E53+E56+E59+E62+E65+E68+E71+E74+E77+E79+E81+E85+E102+E106+E110+E112+E114+E116+E120+E9</f>
        <v>6237780.599999998</v>
      </c>
      <c r="F125" s="10">
        <f>F6+F11+F14+F21+F24+F27+F32+F36+F39+F44+F47+F50+F53+F56+F59+F62+F65+F68+F71+F74+F77+F79+F81+F85+F102+F106+F110+F112+F114+F116+F120+F9</f>
        <v>3936466.8500000006</v>
      </c>
      <c r="G125" s="32">
        <f t="shared" si="2"/>
        <v>63.1068500549699</v>
      </c>
      <c r="H125" s="12">
        <f t="shared" si="3"/>
        <v>-15.993149945030098</v>
      </c>
    </row>
    <row r="126" spans="1:8" ht="12.75">
      <c r="A126" s="86"/>
      <c r="B126" s="87"/>
      <c r="C126" s="3" t="s">
        <v>71</v>
      </c>
      <c r="D126" s="10">
        <f>D12+D28+D40+D45+D48+D51+D54+D57+D60+D63+D66+D75+D82+D86+D88+D90+D92+D94+D96+D98+D100+D103+D117</f>
        <v>2280389.7000000007</v>
      </c>
      <c r="E126" s="10">
        <f>E12+E28+E40+E45+E48+E51+E54+E57+E60+E63+E66+E75+E82+E86+E88+E90+E92+E94+E96+E98+E100+E103+E117</f>
        <v>1300314.3000000003</v>
      </c>
      <c r="F126" s="10">
        <f>F12+F28+F40+F45+F48+F51+F54+F57+F60+F63+F66+F75+F82+F86+F88+F90+F92+F94+F96+F98+F100+F103+F117</f>
        <v>833073.55</v>
      </c>
      <c r="G126" s="32">
        <f t="shared" si="2"/>
        <v>64.06709131784523</v>
      </c>
      <c r="H126" s="12">
        <f t="shared" si="3"/>
        <v>-15.032908682154769</v>
      </c>
    </row>
    <row r="127" spans="1:8" ht="38.25">
      <c r="A127" s="86"/>
      <c r="B127" s="87"/>
      <c r="C127" s="48" t="s">
        <v>133</v>
      </c>
      <c r="D127" s="10">
        <f>D29+D33+D41+D69+D72+D118+D107+D37</f>
        <v>2501100</v>
      </c>
      <c r="E127" s="10">
        <f>E29+E33+E41+E69+E72+E118+E107+E37</f>
        <v>785508.7999999999</v>
      </c>
      <c r="F127" s="10">
        <f>F29+F33+F41+F69+F72+F118+F107+F37</f>
        <v>81875.20000000001</v>
      </c>
      <c r="G127" s="32">
        <f t="shared" si="2"/>
        <v>10.423205952625867</v>
      </c>
      <c r="H127" s="12">
        <f t="shared" si="3"/>
        <v>-68.67679404737413</v>
      </c>
    </row>
    <row r="128" spans="1:8" ht="38.25">
      <c r="A128" s="88"/>
      <c r="B128" s="89"/>
      <c r="C128" s="3" t="s">
        <v>72</v>
      </c>
      <c r="D128" s="10">
        <f>D7+D22+D25+D30+D34+D42+D83+D104+D108</f>
        <v>1183429.7000000002</v>
      </c>
      <c r="E128" s="10">
        <f>E7+E22+E25+E30+E34+E42+E83+E104+E108</f>
        <v>555023.5000000001</v>
      </c>
      <c r="F128" s="10">
        <f>F7+F22+F25+F30+F34+F42+F83+F104+F108</f>
        <v>367893.3</v>
      </c>
      <c r="G128" s="32">
        <f t="shared" si="2"/>
        <v>66.2842744496404</v>
      </c>
      <c r="H128" s="12">
        <f t="shared" si="3"/>
        <v>-12.815725550359588</v>
      </c>
    </row>
    <row r="129" spans="1:8" ht="13.5">
      <c r="A129" s="93" t="s">
        <v>119</v>
      </c>
      <c r="B129" s="94"/>
      <c r="C129" s="34"/>
      <c r="D129" s="58">
        <f>D131+D132+D133+D134</f>
        <v>21227125.4</v>
      </c>
      <c r="E129" s="58">
        <f>E131+E132+E133+E134</f>
        <v>8920278.1</v>
      </c>
      <c r="F129" s="58">
        <f>F131+F132+F133+F134</f>
        <v>5230091.9</v>
      </c>
      <c r="G129" s="32">
        <f t="shared" si="2"/>
        <v>58.63148930300728</v>
      </c>
      <c r="H129" s="12">
        <f t="shared" si="3"/>
        <v>-20.468510696992716</v>
      </c>
    </row>
    <row r="130" spans="1:8" ht="13.5">
      <c r="A130" s="95"/>
      <c r="B130" s="96"/>
      <c r="C130" s="101" t="s">
        <v>115</v>
      </c>
      <c r="D130" s="102"/>
      <c r="E130" s="102"/>
      <c r="F130" s="102"/>
      <c r="G130" s="102"/>
      <c r="H130" s="103"/>
    </row>
    <row r="131" spans="1:8" ht="27">
      <c r="A131" s="97"/>
      <c r="B131" s="98"/>
      <c r="C131" s="18" t="s">
        <v>135</v>
      </c>
      <c r="D131" s="59">
        <f>D125+D16+D17+D19+D18</f>
        <v>15262205.999999998</v>
      </c>
      <c r="E131" s="59">
        <f>E125+E16+E17+E19</f>
        <v>6279431.499999998</v>
      </c>
      <c r="F131" s="59">
        <f>F125+F17+F16+F18+F19</f>
        <v>3947249.8500000006</v>
      </c>
      <c r="G131" s="32">
        <f>SUM(F131/E131)*100</f>
        <v>62.85998740491081</v>
      </c>
      <c r="H131" s="12">
        <f t="shared" si="3"/>
        <v>-16.240012595089183</v>
      </c>
    </row>
    <row r="132" spans="1:8" ht="13.5">
      <c r="A132" s="97"/>
      <c r="B132" s="98"/>
      <c r="C132" s="18" t="s">
        <v>71</v>
      </c>
      <c r="D132" s="59">
        <f aca="true" t="shared" si="4" ref="D132:F134">D126</f>
        <v>2280389.7000000007</v>
      </c>
      <c r="E132" s="59">
        <f t="shared" si="4"/>
        <v>1300314.3000000003</v>
      </c>
      <c r="F132" s="59">
        <f t="shared" si="4"/>
        <v>833073.55</v>
      </c>
      <c r="G132" s="32">
        <f>SUM(F132/E132)*100</f>
        <v>64.06709131784523</v>
      </c>
      <c r="H132" s="12">
        <f t="shared" si="3"/>
        <v>-15.032908682154769</v>
      </c>
    </row>
    <row r="133" spans="1:8" ht="40.5">
      <c r="A133" s="97"/>
      <c r="B133" s="98"/>
      <c r="C133" s="49" t="s">
        <v>133</v>
      </c>
      <c r="D133" s="59">
        <f t="shared" si="4"/>
        <v>2501100</v>
      </c>
      <c r="E133" s="59">
        <f t="shared" si="4"/>
        <v>785508.7999999999</v>
      </c>
      <c r="F133" s="59">
        <f t="shared" si="4"/>
        <v>81875.20000000001</v>
      </c>
      <c r="G133" s="32">
        <f>SUM(F133/E133)*100</f>
        <v>10.423205952625867</v>
      </c>
      <c r="H133" s="12">
        <f t="shared" si="3"/>
        <v>-68.67679404737413</v>
      </c>
    </row>
    <row r="134" spans="1:8" ht="40.5">
      <c r="A134" s="99"/>
      <c r="B134" s="100"/>
      <c r="C134" s="18" t="s">
        <v>72</v>
      </c>
      <c r="D134" s="59">
        <f>D128</f>
        <v>1183429.7000000002</v>
      </c>
      <c r="E134" s="59">
        <f t="shared" si="4"/>
        <v>555023.5000000001</v>
      </c>
      <c r="F134" s="59">
        <f t="shared" si="4"/>
        <v>367893.3</v>
      </c>
      <c r="G134" s="32">
        <f>SUM(F134/E134)*100</f>
        <v>66.2842744496404</v>
      </c>
      <c r="H134" s="12">
        <f t="shared" si="3"/>
        <v>-12.815725550359588</v>
      </c>
    </row>
    <row r="135" spans="1:8" ht="12.75">
      <c r="A135" s="27"/>
      <c r="B135" s="27"/>
      <c r="C135" s="27"/>
      <c r="D135" s="47"/>
      <c r="E135" s="27"/>
      <c r="F135" s="27"/>
      <c r="G135" s="27"/>
      <c r="H135" s="27"/>
    </row>
    <row r="136" spans="1:8" ht="12.75">
      <c r="A136" s="82" t="s">
        <v>145</v>
      </c>
      <c r="B136" s="83"/>
      <c r="C136" s="83"/>
      <c r="D136" s="83"/>
      <c r="E136" s="83"/>
      <c r="F136" s="83"/>
      <c r="G136" s="83"/>
      <c r="H136" s="83"/>
    </row>
  </sheetData>
  <mergeCells count="47">
    <mergeCell ref="A123:B123"/>
    <mergeCell ref="A136:H136"/>
    <mergeCell ref="A124:B128"/>
    <mergeCell ref="C124:H124"/>
    <mergeCell ref="A129:B129"/>
    <mergeCell ref="A130:B134"/>
    <mergeCell ref="C130:H130"/>
    <mergeCell ref="A116:B118"/>
    <mergeCell ref="A120:B120"/>
    <mergeCell ref="A121:C121"/>
    <mergeCell ref="A122:C122"/>
    <mergeCell ref="A102:B104"/>
    <mergeCell ref="A106:B108"/>
    <mergeCell ref="A110:B110"/>
    <mergeCell ref="A112:B112"/>
    <mergeCell ref="A94:B94"/>
    <mergeCell ref="A96:B96"/>
    <mergeCell ref="A98:B98"/>
    <mergeCell ref="A100:B100"/>
    <mergeCell ref="A85:B86"/>
    <mergeCell ref="A88:B88"/>
    <mergeCell ref="A90:B90"/>
    <mergeCell ref="A92:B92"/>
    <mergeCell ref="A74:B75"/>
    <mergeCell ref="A77:B77"/>
    <mergeCell ref="A79:B79"/>
    <mergeCell ref="A81:B83"/>
    <mergeCell ref="A62:B63"/>
    <mergeCell ref="A65:B66"/>
    <mergeCell ref="A68:B69"/>
    <mergeCell ref="A71:B72"/>
    <mergeCell ref="A50:B51"/>
    <mergeCell ref="A53:B54"/>
    <mergeCell ref="A56:B57"/>
    <mergeCell ref="A59:B60"/>
    <mergeCell ref="A36:B37"/>
    <mergeCell ref="A39:B42"/>
    <mergeCell ref="A44:B45"/>
    <mergeCell ref="A47:B48"/>
    <mergeCell ref="A21:B22"/>
    <mergeCell ref="A24:B25"/>
    <mergeCell ref="A27:B30"/>
    <mergeCell ref="A32:B34"/>
    <mergeCell ref="A2:H2"/>
    <mergeCell ref="A6:B7"/>
    <mergeCell ref="A11:B12"/>
    <mergeCell ref="A14:B19"/>
  </mergeCells>
  <printOptions/>
  <pageMargins left="0.44" right="0.41" top="0.79" bottom="0.45" header="0.5" footer="0.5"/>
  <pageSetup fitToHeight="0" fitToWidth="1" horizontalDpi="600" verticalDpi="600" orientation="landscape" paperSize="9" scale="97" r:id="rId1"/>
  <rowBreaks count="3" manualBreakCount="3">
    <brk id="72" max="255" man="1"/>
    <brk id="9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Наталия Новикова</cp:lastModifiedBy>
  <cp:lastPrinted>2008-06-15T05:14:57Z</cp:lastPrinted>
  <dcterms:created xsi:type="dcterms:W3CDTF">2002-03-11T10:22:12Z</dcterms:created>
  <dcterms:modified xsi:type="dcterms:W3CDTF">2008-06-18T09:22:30Z</dcterms:modified>
  <cp:category/>
  <cp:version/>
  <cp:contentType/>
  <cp:contentStatus/>
</cp:coreProperties>
</file>