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2390" windowHeight="9315" tabRatio="603" activeTab="0"/>
  </bookViews>
  <sheets>
    <sheet name="на сайт" sheetId="1" r:id="rId1"/>
  </sheets>
  <definedNames>
    <definedName name="_xlnm._FilterDatabase" localSheetId="0" hidden="1">'на сайт'!$A$4:$L$136</definedName>
    <definedName name="_xlnm.Print_Titles" localSheetId="0">'на сайт'!$4:$4</definedName>
    <definedName name="_xlnm.Print_Area" localSheetId="0">'на сайт'!$A$1:$O$142</definedName>
  </definedNames>
  <calcPr fullCalcOnLoad="1"/>
</workbook>
</file>

<file path=xl/sharedStrings.xml><?xml version="1.0" encoding="utf-8"?>
<sst xmlns="http://schemas.openxmlformats.org/spreadsheetml/2006/main" count="363" uniqueCount="156">
  <si>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</si>
  <si>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</si>
  <si>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</si>
  <si>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Управление внутренних дел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</si>
  <si>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</si>
  <si>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</si>
  <si>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</si>
  <si>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</si>
  <si>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</si>
  <si>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</si>
  <si>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</si>
  <si>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</si>
  <si>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</si>
  <si>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</si>
  <si>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</si>
  <si>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</si>
  <si>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</si>
  <si>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</si>
  <si>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</si>
  <si>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</si>
  <si>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</si>
  <si>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</si>
  <si>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</si>
  <si>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</si>
  <si>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</si>
  <si>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</si>
  <si>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</si>
  <si>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</si>
  <si>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</si>
  <si>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</si>
  <si>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</si>
  <si>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</si>
  <si>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</si>
  <si>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</si>
  <si>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</si>
  <si>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</si>
  <si>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</si>
  <si>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</si>
  <si>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</si>
  <si>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</si>
  <si>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</si>
  <si>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</si>
  <si>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</si>
  <si>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</si>
  <si>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</si>
  <si>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</si>
  <si>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</si>
  <si>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</si>
  <si>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</si>
  <si>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</si>
  <si>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</si>
  <si>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</si>
  <si>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</si>
  <si>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</si>
  <si>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</si>
  <si>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966</t>
  </si>
  <si>
    <t>Территориальная избирательная комиссия Ленинского района</t>
  </si>
  <si>
    <t>967</t>
  </si>
  <si>
    <t>Территориальная избирательная комиссия Свердловского района</t>
  </si>
  <si>
    <t>968</t>
  </si>
  <si>
    <t>Территориальная избирательная комиссия Мотовилихинского района</t>
  </si>
  <si>
    <t>969</t>
  </si>
  <si>
    <t>Территориальная избирательная комиссия Дзержинского района</t>
  </si>
  <si>
    <t>970</t>
  </si>
  <si>
    <t>Территориальная избирательная комиссия Индустриального района</t>
  </si>
  <si>
    <t>971</t>
  </si>
  <si>
    <t>Территориальная избирательная комиссия Кировского района</t>
  </si>
  <si>
    <t>972</t>
  </si>
  <si>
    <t>Территориальная избирательная комиссия Орджоникидзевского района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</si>
  <si>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</si>
  <si>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</si>
  <si>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</si>
  <si>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</si>
  <si>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</si>
  <si>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</si>
  <si>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</si>
  <si>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</si>
  <si>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</si>
  <si>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</si>
  <si>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</si>
  <si>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</si>
  <si>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</si>
  <si>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</si>
  <si>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</si>
  <si>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</si>
  <si>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</si>
  <si>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</si>
  <si>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</si>
  <si>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</si>
  <si>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</si>
  <si>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</si>
  <si>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</si>
  <si>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</si>
  <si>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</si>
  <si>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</si>
  <si>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</si>
  <si>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</si>
  <si>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</si>
  <si>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</si>
  <si>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Итого по КВСР 972 в т.ч.:</t>
  </si>
  <si>
    <t>Итого по КВСР 971 в т.ч.:</t>
  </si>
  <si>
    <t>Итого по КВСР 970 в т.ч.:</t>
  </si>
  <si>
    <t>Итого по КВСР 969 в т.ч.:</t>
  </si>
  <si>
    <t>Итого по КВСР 968 в т.ч.:</t>
  </si>
  <si>
    <t>Итого по КВСР 967 в т.ч.:</t>
  </si>
  <si>
    <t>Итого по КВСР 966 в т.ч.:</t>
  </si>
  <si>
    <t>тыс.руб.</t>
  </si>
  <si>
    <t>163</t>
  </si>
  <si>
    <t>177</t>
  </si>
  <si>
    <t>188</t>
  </si>
  <si>
    <t>902</t>
  </si>
  <si>
    <t>Итого по КВСР 902 в т.ч.:</t>
  </si>
  <si>
    <t>Итого по КВСР 188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</si>
  <si>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</si>
  <si>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</si>
  <si>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</si>
  <si>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</si>
  <si>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</si>
  <si>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</si>
  <si>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</si>
  <si>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</si>
  <si>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</si>
  <si>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</si>
  <si>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</si>
  <si>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Кассовый расход за отчетный период</t>
  </si>
  <si>
    <t>Источники финансирования</t>
  </si>
  <si>
    <t>Департамент земельных отношений администрации города Перми</t>
  </si>
  <si>
    <t>расходы,переданные из краевого бюджета на выполнение полномочий городского округа</t>
  </si>
  <si>
    <t>расходы  местного бюджета с учетом зарезервированных средств</t>
  </si>
  <si>
    <t>Итого по КВСР 177 в т.ч.:</t>
  </si>
  <si>
    <t>ГУ 10-ОГПС МЧС России по Пермскому краю</t>
  </si>
  <si>
    <t>%  выполнения кассового плана за отчетный период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</si>
  <si>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</si>
  <si>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</si>
  <si>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</si>
  <si>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</si>
  <si>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</si>
  <si>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</si>
  <si>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</si>
  <si>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</si>
  <si>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Нераспределенный резерв</t>
  </si>
  <si>
    <t>Приложение 3</t>
  </si>
  <si>
    <t>Анализ исполнения бюджета города Перми по расходам на 1 декабря 2008 года</t>
  </si>
  <si>
    <t>%  выполнения от ПОФ</t>
  </si>
  <si>
    <t>Уточненный план                  11 месяцев 2008 года *</t>
  </si>
  <si>
    <t xml:space="preserve">% выполнения  уточненного плана                                             </t>
  </si>
  <si>
    <t>Отклонение от установленного уровня выполнения плана (100% и 95%) **</t>
  </si>
  <si>
    <t xml:space="preserve">   ** -  расчётный уровень установлен исходя из 100,0% выполнения уточненного плана 11 месяцев 2008 года по расходам местного бюджета и 95,0% - по расходам на выполнение госполномочий и переданным из краевого бюджета полномочий городского округа, расходам за счет средств по предпринимательской и иной приносящей доход деятельности.</t>
  </si>
  <si>
    <t xml:space="preserve">Отклонение от установленного уровня выполнения ассигнований (95%) </t>
  </si>
  <si>
    <t xml:space="preserve">Ассигнования 2008 года </t>
  </si>
  <si>
    <t>Удельный вес источника финансирования в общем объеме расходов</t>
  </si>
  <si>
    <r>
      <t>нормативный % оценки</t>
    </r>
    <r>
      <rPr>
        <b/>
        <sz val="8"/>
        <rFont val="Times New Roman"/>
        <family val="1"/>
      </rPr>
      <t xml:space="preserve"> (95% по расходам местного бюджета, 90% по другим расходам)</t>
    </r>
  </si>
  <si>
    <r>
      <t xml:space="preserve">нормативный % оценки </t>
    </r>
    <r>
      <rPr>
        <b/>
        <sz val="8"/>
        <rFont val="Times New Roman"/>
        <family val="1"/>
      </rPr>
      <t>(100% по расходам местного бюджета, 95% по другим расходам) **</t>
    </r>
  </si>
  <si>
    <t xml:space="preserve">   * -  Уточненный план 11 месяцев 2008 года по расходам местного бюджета рассчитан от предельных объемов финансирования 11 месяцев (в соответствии с представленными главными распорядителями средств бюджета еженедельными графиками платежей до конца 2008г.), по расходам за счет других источников финансирования - в размере 11/12 объема годовых бюджетных ассигнований.</t>
  </si>
  <si>
    <t xml:space="preserve">   ** -  Нормативный % оценки определен с учетом удельного веса расходов по каждому источнику финансирования. Для расчета оценки использованы показатели: за счет средств местного бюджета - 100,0% от предельных объемов финансирования 11 месяцев, по другим источникам финансирования - 95,0 % в размере 11/12 объема годовых ассигнований. </t>
  </si>
  <si>
    <t>%  выполнения годовых  ассигнований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</si>
</sst>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9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left"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171" fontId="3" fillId="0" borderId="2" xfId="0" applyNumberFormat="1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71" fontId="7" fillId="2" borderId="1" xfId="0" applyNumberFormat="1" applyFont="1" applyFill="1" applyBorder="1" applyAlignment="1">
      <alignment horizontal="right" vertical="center"/>
    </xf>
    <xf numFmtId="171" fontId="7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71" fontId="3" fillId="0" borderId="1" xfId="0" applyNumberFormat="1" applyFont="1" applyFill="1" applyBorder="1" applyAlignment="1">
      <alignment vertical="center" wrapText="1"/>
    </xf>
    <xf numFmtId="171" fontId="4" fillId="2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horizontal="right" vertical="center" wrapText="1" indent="1"/>
    </xf>
    <xf numFmtId="171" fontId="3" fillId="0" borderId="1" xfId="20" applyNumberFormat="1" applyFont="1" applyFill="1" applyBorder="1" applyAlignment="1">
      <alignment horizontal="right" vertical="center" wrapText="1" indent="1"/>
    </xf>
    <xf numFmtId="171" fontId="3" fillId="0" borderId="1" xfId="0" applyNumberFormat="1" applyFont="1" applyFill="1" applyBorder="1" applyAlignment="1">
      <alignment horizontal="right" vertical="center" wrapText="1" indent="1"/>
    </xf>
    <xf numFmtId="171" fontId="8" fillId="0" borderId="1" xfId="0" applyNumberFormat="1" applyFont="1" applyFill="1" applyBorder="1" applyAlignment="1">
      <alignment horizontal="right" vertical="center" wrapText="1" indent="1"/>
    </xf>
    <xf numFmtId="171" fontId="7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71" fontId="7" fillId="2" borderId="1" xfId="0" applyNumberFormat="1" applyFont="1" applyFill="1" applyBorder="1" applyAlignment="1">
      <alignment vertical="center" wrapText="1"/>
    </xf>
    <xf numFmtId="171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2" xfId="0" applyNumberFormat="1" applyFont="1" applyBorder="1" applyAlignment="1">
      <alignment horizontal="left"/>
    </xf>
    <xf numFmtId="166" fontId="7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166" fontId="4" fillId="0" borderId="1" xfId="0" applyNumberFormat="1" applyFont="1" applyFill="1" applyBorder="1" applyAlignment="1">
      <alignment vertical="center" wrapText="1"/>
    </xf>
    <xf numFmtId="171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/>
    </xf>
    <xf numFmtId="171" fontId="3" fillId="0" borderId="1" xfId="0" applyNumberFormat="1" applyFont="1" applyFill="1" applyBorder="1" applyAlignment="1">
      <alignment horizontal="right" vertical="center" indent="1"/>
    </xf>
    <xf numFmtId="171" fontId="14" fillId="0" borderId="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171" fontId="3" fillId="0" borderId="0" xfId="0" applyNumberFormat="1" applyFont="1" applyBorder="1" applyAlignment="1">
      <alignment horizontal="left"/>
    </xf>
    <xf numFmtId="166" fontId="4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7" fillId="0" borderId="0" xfId="0" applyFont="1" applyAlignment="1">
      <alignment wrapText="1"/>
    </xf>
    <xf numFmtId="2" fontId="3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left"/>
    </xf>
    <xf numFmtId="49" fontId="15" fillId="2" borderId="3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workbookViewId="0" topLeftCell="B81">
      <selection activeCell="E131" sqref="E131"/>
    </sheetView>
  </sheetViews>
  <sheetFormatPr defaultColWidth="9.140625" defaultRowHeight="12.75"/>
  <cols>
    <col min="1" max="1" width="6.00390625" style="40" bestFit="1" customWidth="1"/>
    <col min="2" max="2" width="30.00390625" style="0" customWidth="1"/>
    <col min="3" max="3" width="44.140625" style="0" customWidth="1"/>
    <col min="4" max="4" width="13.00390625" style="15" customWidth="1"/>
    <col min="5" max="5" width="12.57421875" style="15" customWidth="1"/>
    <col min="6" max="6" width="12.57421875" style="25" customWidth="1"/>
    <col min="7" max="7" width="14.7109375" style="0" hidden="1" customWidth="1"/>
    <col min="8" max="8" width="12.00390625" style="0" customWidth="1"/>
    <col min="9" max="10" width="14.140625" style="0" hidden="1" customWidth="1"/>
    <col min="11" max="11" width="12.00390625" style="0" hidden="1" customWidth="1"/>
    <col min="12" max="12" width="14.28125" style="0" hidden="1" customWidth="1"/>
    <col min="13" max="13" width="14.140625" style="0" customWidth="1"/>
    <col min="14" max="15" width="11.8515625" style="0" customWidth="1"/>
  </cols>
  <sheetData>
    <row r="1" spans="5:15" ht="15">
      <c r="E1" s="52"/>
      <c r="J1" s="44" t="s">
        <v>141</v>
      </c>
      <c r="L1" s="44" t="s">
        <v>141</v>
      </c>
      <c r="M1" s="44"/>
      <c r="N1" s="44"/>
      <c r="O1" s="44" t="s">
        <v>141</v>
      </c>
    </row>
    <row r="2" spans="1:15" s="16" customFormat="1" ht="21.75" customHeight="1">
      <c r="A2" s="90" t="s">
        <v>142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57"/>
      <c r="N2" s="57"/>
      <c r="O2" s="57"/>
    </row>
    <row r="3" spans="1:15" s="16" customFormat="1" ht="21" customHeight="1">
      <c r="A3" s="41"/>
      <c r="B3" s="17"/>
      <c r="C3" s="17"/>
      <c r="D3" s="18"/>
      <c r="E3" s="18"/>
      <c r="F3" s="26"/>
      <c r="G3" s="19"/>
      <c r="H3" s="19"/>
      <c r="I3" s="19"/>
      <c r="J3" s="20" t="s">
        <v>106</v>
      </c>
      <c r="K3" s="19"/>
      <c r="L3" s="20" t="s">
        <v>106</v>
      </c>
      <c r="M3" s="20"/>
      <c r="N3" s="20"/>
      <c r="O3" s="20" t="s">
        <v>106</v>
      </c>
    </row>
    <row r="4" spans="1:15" s="16" customFormat="1" ht="81" customHeight="1">
      <c r="A4" s="4" t="s">
        <v>1</v>
      </c>
      <c r="B4" s="4" t="s">
        <v>113</v>
      </c>
      <c r="C4" s="4" t="s">
        <v>125</v>
      </c>
      <c r="D4" s="30" t="s">
        <v>149</v>
      </c>
      <c r="E4" s="30" t="s">
        <v>144</v>
      </c>
      <c r="F4" s="21" t="s">
        <v>124</v>
      </c>
      <c r="G4" s="21" t="s">
        <v>131</v>
      </c>
      <c r="H4" s="21" t="s">
        <v>145</v>
      </c>
      <c r="I4" s="21" t="s">
        <v>143</v>
      </c>
      <c r="J4" s="67" t="s">
        <v>146</v>
      </c>
      <c r="K4" s="21" t="s">
        <v>155</v>
      </c>
      <c r="L4" s="67" t="s">
        <v>148</v>
      </c>
      <c r="M4" s="67" t="s">
        <v>150</v>
      </c>
      <c r="N4" s="68" t="s">
        <v>152</v>
      </c>
      <c r="O4" s="68" t="s">
        <v>151</v>
      </c>
    </row>
    <row r="5" spans="1:15" s="16" customFormat="1" ht="38.25">
      <c r="A5" s="4" t="s">
        <v>107</v>
      </c>
      <c r="B5" s="5" t="s">
        <v>2</v>
      </c>
      <c r="C5" s="5" t="s">
        <v>72</v>
      </c>
      <c r="D5" s="32">
        <f>D6+D7</f>
        <v>206821.2</v>
      </c>
      <c r="E5" s="32">
        <f>E6+E7</f>
        <v>146019.30000000002</v>
      </c>
      <c r="F5" s="32">
        <f>F6+F7</f>
        <v>142039.3</v>
      </c>
      <c r="G5" s="31" t="e">
        <f>SUM(F5/#REF!)*100</f>
        <v>#REF!</v>
      </c>
      <c r="H5" s="31">
        <f>F5/E5*100</f>
        <v>97.2743329135258</v>
      </c>
      <c r="I5" s="45" t="e">
        <f>F5/#REF!*100</f>
        <v>#REF!</v>
      </c>
      <c r="J5" s="8" t="s">
        <v>121</v>
      </c>
      <c r="K5" s="31">
        <f>F5/D5*100</f>
        <v>68.67734062078742</v>
      </c>
      <c r="L5" s="8" t="s">
        <v>121</v>
      </c>
      <c r="M5" s="32">
        <f>M6+M7</f>
        <v>100</v>
      </c>
      <c r="N5" s="32">
        <f>N6+N7</f>
        <v>99.84229856513743</v>
      </c>
      <c r="O5" s="32">
        <f>O6+O7</f>
        <v>94.84229856513743</v>
      </c>
    </row>
    <row r="6" spans="1:15" s="16" customFormat="1" ht="15" customHeight="1">
      <c r="A6" s="69"/>
      <c r="B6" s="69"/>
      <c r="C6" s="6" t="s">
        <v>69</v>
      </c>
      <c r="D6" s="33">
        <v>200298</v>
      </c>
      <c r="E6" s="33">
        <v>140039.7</v>
      </c>
      <c r="F6" s="34">
        <v>140545.5</v>
      </c>
      <c r="G6" s="28" t="e">
        <f>SUM(F6/#REF!)*100</f>
        <v>#REF!</v>
      </c>
      <c r="H6" s="28">
        <f>F6/E6*100</f>
        <v>100.36118329302333</v>
      </c>
      <c r="I6" s="28" t="e">
        <f>F6/#REF!*100</f>
        <v>#REF!</v>
      </c>
      <c r="J6" s="22">
        <f>H6-100</f>
        <v>0.3611832930233305</v>
      </c>
      <c r="K6" s="28">
        <f>F6/D6*100</f>
        <v>70.16819938291945</v>
      </c>
      <c r="L6" s="22">
        <f>K6-95</f>
        <v>-24.831800617080546</v>
      </c>
      <c r="M6" s="22">
        <f>D6/D5*100</f>
        <v>96.84597130274845</v>
      </c>
      <c r="N6" s="22">
        <f>M6/100*100</f>
        <v>96.84597130274845</v>
      </c>
      <c r="O6" s="22">
        <f>M6/100*95</f>
        <v>92.00367273761104</v>
      </c>
    </row>
    <row r="7" spans="1:15" s="16" customFormat="1" ht="28.5" customHeight="1">
      <c r="A7" s="69"/>
      <c r="B7" s="69"/>
      <c r="C7" s="6" t="s">
        <v>71</v>
      </c>
      <c r="D7" s="34">
        <v>6523.2</v>
      </c>
      <c r="E7" s="34">
        <f>D7/12*11</f>
        <v>5979.6</v>
      </c>
      <c r="F7" s="34">
        <v>1493.8</v>
      </c>
      <c r="G7" s="28" t="e">
        <f>SUM(F7/#REF!)*100</f>
        <v>#REF!</v>
      </c>
      <c r="H7" s="28">
        <f>F7/E7*100</f>
        <v>24.981604120676966</v>
      </c>
      <c r="I7" s="28" t="e">
        <f>F7/#REF!*100</f>
        <v>#REF!</v>
      </c>
      <c r="J7" s="22">
        <f>H7-95</f>
        <v>-70.01839587932304</v>
      </c>
      <c r="K7" s="28">
        <f>F7/D7*100</f>
        <v>22.899803777287218</v>
      </c>
      <c r="L7" s="22">
        <f>K7-95</f>
        <v>-72.10019622271278</v>
      </c>
      <c r="M7" s="22">
        <f>100-M6</f>
        <v>3.1540286972515474</v>
      </c>
      <c r="N7" s="22">
        <f>M7/100*95</f>
        <v>2.9963272623889696</v>
      </c>
      <c r="O7" s="22">
        <f>M7/100*90</f>
        <v>2.8386258275263923</v>
      </c>
    </row>
    <row r="8" spans="1:15" s="23" customFormat="1" ht="27" customHeight="1">
      <c r="A8" s="4" t="s">
        <v>108</v>
      </c>
      <c r="B8" s="5" t="s">
        <v>130</v>
      </c>
      <c r="C8" s="5" t="s">
        <v>129</v>
      </c>
      <c r="D8" s="32">
        <f>D9</f>
        <v>55.8</v>
      </c>
      <c r="E8" s="32">
        <f>E9</f>
        <v>55.8</v>
      </c>
      <c r="F8" s="32">
        <f>F9</f>
        <v>55.8</v>
      </c>
      <c r="G8" s="31" t="e">
        <f>SUM(F8/#REF!)*100</f>
        <v>#REF!</v>
      </c>
      <c r="H8" s="31">
        <f aca="true" t="shared" si="0" ref="H8:H66">F8/E8*100</f>
        <v>100</v>
      </c>
      <c r="I8" s="31" t="e">
        <f>F8/#REF!*100</f>
        <v>#REF!</v>
      </c>
      <c r="J8" s="8" t="s">
        <v>121</v>
      </c>
      <c r="K8" s="31">
        <f>F8/D8*100</f>
        <v>100</v>
      </c>
      <c r="L8" s="8" t="s">
        <v>121</v>
      </c>
      <c r="M8" s="32">
        <f>M9</f>
        <v>100</v>
      </c>
      <c r="N8" s="32">
        <f>N9</f>
        <v>100</v>
      </c>
      <c r="O8" s="32">
        <f>O9</f>
        <v>95</v>
      </c>
    </row>
    <row r="9" spans="1:15" s="23" customFormat="1" ht="15" customHeight="1">
      <c r="A9" s="83"/>
      <c r="B9" s="85"/>
      <c r="C9" s="6" t="s">
        <v>69</v>
      </c>
      <c r="D9" s="34">
        <v>55.8</v>
      </c>
      <c r="E9" s="34">
        <v>55.8</v>
      </c>
      <c r="F9" s="34">
        <v>55.8</v>
      </c>
      <c r="G9" s="28" t="e">
        <f>SUM(F9/#REF!)*100</f>
        <v>#REF!</v>
      </c>
      <c r="H9" s="28">
        <f t="shared" si="0"/>
        <v>100</v>
      </c>
      <c r="I9" s="28" t="e">
        <f>F9/#REF!*100</f>
        <v>#REF!</v>
      </c>
      <c r="J9" s="22">
        <f>H9-100</f>
        <v>0</v>
      </c>
      <c r="K9" s="28">
        <f>F9/D9*100</f>
        <v>100</v>
      </c>
      <c r="L9" s="22">
        <f>K9-95</f>
        <v>5</v>
      </c>
      <c r="M9" s="22">
        <f>D9/D8*100</f>
        <v>100</v>
      </c>
      <c r="N9" s="22">
        <f>M9/100*100</f>
        <v>100</v>
      </c>
      <c r="O9" s="22">
        <f>M9/100*95</f>
        <v>95</v>
      </c>
    </row>
    <row r="10" spans="1:15" s="16" customFormat="1" ht="27" customHeight="1">
      <c r="A10" s="4" t="s">
        <v>109</v>
      </c>
      <c r="B10" s="5" t="s">
        <v>3</v>
      </c>
      <c r="C10" s="5" t="s">
        <v>112</v>
      </c>
      <c r="D10" s="32">
        <f>SUM(D11:D12)</f>
        <v>1100262.8</v>
      </c>
      <c r="E10" s="32">
        <f>SUM(E11:E12)</f>
        <v>907264.6083333333</v>
      </c>
      <c r="F10" s="32">
        <f>SUM(F11:F12)</f>
        <v>833637.7</v>
      </c>
      <c r="G10" s="31" t="e">
        <f>F10/#REF!*100</f>
        <v>#REF!</v>
      </c>
      <c r="H10" s="31">
        <f t="shared" si="0"/>
        <v>91.88473708143562</v>
      </c>
      <c r="I10" s="31" t="e">
        <f>F10/#REF!*100</f>
        <v>#REF!</v>
      </c>
      <c r="J10" s="8" t="s">
        <v>121</v>
      </c>
      <c r="K10" s="31">
        <f>F10/D10*100</f>
        <v>75.7671439950528</v>
      </c>
      <c r="L10" s="8" t="s">
        <v>121</v>
      </c>
      <c r="M10" s="32">
        <f>SUM(M11:M12)</f>
        <v>100</v>
      </c>
      <c r="N10" s="32">
        <f>SUM(N11:N12)</f>
        <v>98.85462863963046</v>
      </c>
      <c r="O10" s="32">
        <f>SUM(O11:O12)</f>
        <v>93.85462863963045</v>
      </c>
    </row>
    <row r="11" spans="1:15" s="16" customFormat="1" ht="15.75" customHeight="1">
      <c r="A11" s="69"/>
      <c r="B11" s="69"/>
      <c r="C11" s="6" t="s">
        <v>69</v>
      </c>
      <c r="D11" s="34">
        <v>848220.9</v>
      </c>
      <c r="E11" s="34">
        <v>676226.2</v>
      </c>
      <c r="F11" s="34">
        <v>628386.5</v>
      </c>
      <c r="G11" s="28" t="e">
        <f>SUM(F11/#REF!)*100</f>
        <v>#REF!</v>
      </c>
      <c r="H11" s="28">
        <f t="shared" si="0"/>
        <v>92.92548854214759</v>
      </c>
      <c r="I11" s="28" t="e">
        <f>F11/#REF!*100</f>
        <v>#REF!</v>
      </c>
      <c r="J11" s="22">
        <f>H11-100</f>
        <v>-7.0745114578524095</v>
      </c>
      <c r="K11" s="28">
        <f>F11/D11*100</f>
        <v>74.08288336210532</v>
      </c>
      <c r="L11" s="22">
        <f>K11-95</f>
        <v>-20.91711663789468</v>
      </c>
      <c r="M11" s="22">
        <f>D11/D10*100</f>
        <v>77.09257279260918</v>
      </c>
      <c r="N11" s="22">
        <f>M11/100*100</f>
        <v>77.09257279260918</v>
      </c>
      <c r="O11" s="22">
        <f>M11/100*95</f>
        <v>73.23794415297871</v>
      </c>
    </row>
    <row r="12" spans="1:15" s="16" customFormat="1" ht="16.5" customHeight="1">
      <c r="A12" s="69"/>
      <c r="B12" s="69"/>
      <c r="C12" s="6" t="s">
        <v>70</v>
      </c>
      <c r="D12" s="34">
        <v>252041.9</v>
      </c>
      <c r="E12" s="34">
        <f>D12/12*11</f>
        <v>231038.40833333333</v>
      </c>
      <c r="F12" s="34">
        <v>205251.2</v>
      </c>
      <c r="G12" s="28" t="e">
        <f>F12/#REF!*100</f>
        <v>#REF!</v>
      </c>
      <c r="H12" s="28">
        <f t="shared" si="0"/>
        <v>88.83856215970441</v>
      </c>
      <c r="I12" s="28" t="e">
        <f>F12/#REF!*100</f>
        <v>#REF!</v>
      </c>
      <c r="J12" s="22">
        <f>H12-95</f>
        <v>-6.161437840295591</v>
      </c>
      <c r="K12" s="28">
        <f>F12/D12*100</f>
        <v>81.4353486463957</v>
      </c>
      <c r="L12" s="22">
        <f>K12-95</f>
        <v>-13.564651353604305</v>
      </c>
      <c r="M12" s="22">
        <f>100-M11</f>
        <v>22.907427207390825</v>
      </c>
      <c r="N12" s="22">
        <f>M12/100*95</f>
        <v>21.762055847021283</v>
      </c>
      <c r="O12" s="22">
        <f>M12/100*90</f>
        <v>20.616684486651742</v>
      </c>
    </row>
    <row r="13" spans="1:15" s="16" customFormat="1" ht="27" customHeight="1">
      <c r="A13" s="4" t="s">
        <v>110</v>
      </c>
      <c r="B13" s="5" t="s">
        <v>0</v>
      </c>
      <c r="C13" s="5" t="s">
        <v>111</v>
      </c>
      <c r="D13" s="32">
        <f>D15</f>
        <v>586259.8</v>
      </c>
      <c r="E13" s="32">
        <f>E15</f>
        <v>473282.9</v>
      </c>
      <c r="F13" s="32">
        <f>F15</f>
        <v>444837.9</v>
      </c>
      <c r="G13" s="31" t="e">
        <f>SUM(F13/#REF!)*100</f>
        <v>#REF!</v>
      </c>
      <c r="H13" s="31">
        <f t="shared" si="0"/>
        <v>93.98985258077145</v>
      </c>
      <c r="I13" s="31" t="e">
        <f>F13/#REF!*100</f>
        <v>#REF!</v>
      </c>
      <c r="J13" s="8" t="s">
        <v>121</v>
      </c>
      <c r="K13" s="31">
        <f>F13/D13*100</f>
        <v>75.87726465297467</v>
      </c>
      <c r="L13" s="8" t="s">
        <v>121</v>
      </c>
      <c r="M13" s="32">
        <f>M15</f>
        <v>100</v>
      </c>
      <c r="N13" s="32">
        <f>N15</f>
        <v>100</v>
      </c>
      <c r="O13" s="32">
        <f>O15</f>
        <v>95</v>
      </c>
    </row>
    <row r="14" spans="1:15" s="16" customFormat="1" ht="25.5">
      <c r="A14" s="69"/>
      <c r="B14" s="69"/>
      <c r="C14" s="6" t="s">
        <v>118</v>
      </c>
      <c r="D14" s="34">
        <f>93993.3+391003</f>
        <v>484996.3</v>
      </c>
      <c r="E14" s="34">
        <f>78966.3+358419.6</f>
        <v>437385.89999999997</v>
      </c>
      <c r="F14" s="34">
        <v>434054.9</v>
      </c>
      <c r="G14" s="28" t="e">
        <f>SUM(F14/#REF!)*100</f>
        <v>#REF!</v>
      </c>
      <c r="H14" s="28">
        <f t="shared" si="0"/>
        <v>99.23842995396058</v>
      </c>
      <c r="I14" s="28" t="e">
        <f>F14/#REF!*100</f>
        <v>#REF!</v>
      </c>
      <c r="J14" s="22">
        <f>H14-100</f>
        <v>-0.7615700460394237</v>
      </c>
      <c r="K14" s="28">
        <f>F14/D14*100</f>
        <v>89.49653842720038</v>
      </c>
      <c r="L14" s="22">
        <f>K14-95</f>
        <v>-5.503461572799623</v>
      </c>
      <c r="M14" s="22">
        <f>D14/D13*100</f>
        <v>82.72719705495753</v>
      </c>
      <c r="N14" s="22">
        <f>M14/100*100</f>
        <v>82.72719705495753</v>
      </c>
      <c r="O14" s="22">
        <f>M14/100*95</f>
        <v>78.59083720220964</v>
      </c>
    </row>
    <row r="15" spans="1:15" s="16" customFormat="1" ht="25.5">
      <c r="A15" s="69"/>
      <c r="B15" s="69"/>
      <c r="C15" s="24" t="s">
        <v>117</v>
      </c>
      <c r="D15" s="35">
        <v>586259.8</v>
      </c>
      <c r="E15" s="35">
        <v>473282.9</v>
      </c>
      <c r="F15" s="35">
        <v>444837.9</v>
      </c>
      <c r="G15" s="36" t="e">
        <f>SUM(F15/#REF!)*100</f>
        <v>#REF!</v>
      </c>
      <c r="H15" s="46">
        <v>94</v>
      </c>
      <c r="I15" s="46" t="e">
        <f>F15/#REF!*100</f>
        <v>#REF!</v>
      </c>
      <c r="J15" s="47">
        <f>H15-100</f>
        <v>-6</v>
      </c>
      <c r="K15" s="46">
        <f>F15/D15*100</f>
        <v>75.87726465297467</v>
      </c>
      <c r="L15" s="47">
        <f>K15-95</f>
        <v>-19.122735347025326</v>
      </c>
      <c r="M15" s="22">
        <v>100</v>
      </c>
      <c r="N15" s="22">
        <v>100</v>
      </c>
      <c r="O15" s="22">
        <v>95</v>
      </c>
    </row>
    <row r="16" spans="1:15" s="16" customFormat="1" ht="38.25">
      <c r="A16" s="4" t="s">
        <v>4</v>
      </c>
      <c r="B16" s="5" t="s">
        <v>5</v>
      </c>
      <c r="C16" s="5" t="s">
        <v>73</v>
      </c>
      <c r="D16" s="32">
        <f>D17+D18</f>
        <v>381394.1</v>
      </c>
      <c r="E16" s="32">
        <f>E17+E18</f>
        <v>206656.94999999998</v>
      </c>
      <c r="F16" s="32">
        <f>F17+F18</f>
        <v>204321.1</v>
      </c>
      <c r="G16" s="31" t="e">
        <f>SUM(F16/#REF!)*100</f>
        <v>#REF!</v>
      </c>
      <c r="H16" s="31">
        <f t="shared" si="0"/>
        <v>98.86969685752162</v>
      </c>
      <c r="I16" s="31" t="e">
        <f>F16/#REF!*100</f>
        <v>#REF!</v>
      </c>
      <c r="J16" s="8" t="s">
        <v>121</v>
      </c>
      <c r="K16" s="31">
        <f>F16/D16*100</f>
        <v>53.57217114790187</v>
      </c>
      <c r="L16" s="8" t="s">
        <v>121</v>
      </c>
      <c r="M16" s="32">
        <f>M17+M18</f>
        <v>100</v>
      </c>
      <c r="N16" s="32">
        <f>N17+N18</f>
        <v>99.9391731544877</v>
      </c>
      <c r="O16" s="32">
        <f>O17+O18</f>
        <v>94.9391731544877</v>
      </c>
    </row>
    <row r="17" spans="1:15" s="16" customFormat="1" ht="15.75" customHeight="1">
      <c r="A17" s="69"/>
      <c r="B17" s="69"/>
      <c r="C17" s="6" t="s">
        <v>69</v>
      </c>
      <c r="D17" s="34">
        <v>376754.3</v>
      </c>
      <c r="E17" s="34">
        <v>202403.8</v>
      </c>
      <c r="F17" s="34">
        <v>201528.4</v>
      </c>
      <c r="G17" s="28" t="e">
        <f>SUM(F17/#REF!)*100</f>
        <v>#REF!</v>
      </c>
      <c r="H17" s="28">
        <f t="shared" si="0"/>
        <v>99.56749823866944</v>
      </c>
      <c r="I17" s="28" t="e">
        <f>F17/#REF!*100</f>
        <v>#REF!</v>
      </c>
      <c r="J17" s="22">
        <f>H17-100</f>
        <v>-0.4325017613305562</v>
      </c>
      <c r="K17" s="28">
        <f>F17/D17*100</f>
        <v>53.49067017947772</v>
      </c>
      <c r="L17" s="22">
        <f>K17-95</f>
        <v>-41.50932982052228</v>
      </c>
      <c r="M17" s="22">
        <f>D17/D16*100</f>
        <v>98.78346308975414</v>
      </c>
      <c r="N17" s="22">
        <f>M17/100*100</f>
        <v>98.78346308975414</v>
      </c>
      <c r="O17" s="22">
        <f>M17/100*95</f>
        <v>93.84428993526643</v>
      </c>
    </row>
    <row r="18" spans="1:15" s="16" customFormat="1" ht="27.75" customHeight="1">
      <c r="A18" s="69"/>
      <c r="B18" s="69"/>
      <c r="C18" s="6" t="s">
        <v>71</v>
      </c>
      <c r="D18" s="34">
        <v>4639.8</v>
      </c>
      <c r="E18" s="34">
        <f>D18/12*11</f>
        <v>4253.150000000001</v>
      </c>
      <c r="F18" s="34">
        <v>2792.7</v>
      </c>
      <c r="G18" s="28" t="e">
        <f>SUM(F18/#REF!)*100</f>
        <v>#REF!</v>
      </c>
      <c r="H18" s="28">
        <f t="shared" si="0"/>
        <v>65.6619211643135</v>
      </c>
      <c r="I18" s="28" t="e">
        <f>F18/#REF!*100</f>
        <v>#REF!</v>
      </c>
      <c r="J18" s="22">
        <f>H18-95</f>
        <v>-29.338078835686503</v>
      </c>
      <c r="K18" s="28">
        <f>F18/D18*100</f>
        <v>60.19009440062071</v>
      </c>
      <c r="L18" s="22">
        <f>K18-95</f>
        <v>-34.80990559937929</v>
      </c>
      <c r="M18" s="22">
        <f>100-M17</f>
        <v>1.216536910245864</v>
      </c>
      <c r="N18" s="22">
        <f>M18/100*95</f>
        <v>1.155710064733571</v>
      </c>
      <c r="O18" s="22">
        <f>M18/100*90</f>
        <v>1.0948832192212776</v>
      </c>
    </row>
    <row r="19" spans="1:15" s="16" customFormat="1" ht="38.25">
      <c r="A19" s="4" t="s">
        <v>136</v>
      </c>
      <c r="B19" s="5" t="s">
        <v>137</v>
      </c>
      <c r="C19" s="5" t="s">
        <v>139</v>
      </c>
      <c r="D19" s="32">
        <f>D20</f>
        <v>178354.8</v>
      </c>
      <c r="E19" s="32">
        <f>E20</f>
        <v>1231.5</v>
      </c>
      <c r="F19" s="32">
        <f>F20</f>
        <v>1073.6</v>
      </c>
      <c r="G19" s="31" t="e">
        <f>SUM(F19/#REF!)*100</f>
        <v>#REF!</v>
      </c>
      <c r="H19" s="31">
        <f t="shared" si="0"/>
        <v>87.17823792123426</v>
      </c>
      <c r="I19" s="31" t="e">
        <f>F19/#REF!*100</f>
        <v>#REF!</v>
      </c>
      <c r="J19" s="8" t="s">
        <v>121</v>
      </c>
      <c r="K19" s="31">
        <f>F19/D19*100</f>
        <v>0.6019462330141941</v>
      </c>
      <c r="L19" s="8" t="s">
        <v>121</v>
      </c>
      <c r="M19" s="64">
        <f>M20</f>
        <v>100</v>
      </c>
      <c r="N19" s="64">
        <f>N20</f>
        <v>100</v>
      </c>
      <c r="O19" s="64">
        <f>O20</f>
        <v>95</v>
      </c>
    </row>
    <row r="20" spans="1:15" s="16" customFormat="1" ht="15.75" customHeight="1">
      <c r="A20" s="69"/>
      <c r="B20" s="69"/>
      <c r="C20" s="6" t="s">
        <v>69</v>
      </c>
      <c r="D20" s="34">
        <v>178354.8</v>
      </c>
      <c r="E20" s="34">
        <v>1231.5</v>
      </c>
      <c r="F20" s="34">
        <v>1073.6</v>
      </c>
      <c r="G20" s="28" t="e">
        <f>SUM(F20/#REF!)*100</f>
        <v>#REF!</v>
      </c>
      <c r="H20" s="28">
        <f t="shared" si="0"/>
        <v>87.17823792123426</v>
      </c>
      <c r="I20" s="28" t="e">
        <f>F20/#REF!*100</f>
        <v>#REF!</v>
      </c>
      <c r="J20" s="22">
        <f>H20-100</f>
        <v>-12.821762078765744</v>
      </c>
      <c r="K20" s="28">
        <f>F20/D20*100</f>
        <v>0.6019462330141941</v>
      </c>
      <c r="L20" s="22">
        <f>K20-95</f>
        <v>-94.39805376698581</v>
      </c>
      <c r="M20" s="22">
        <f>D20/D19*100</f>
        <v>100</v>
      </c>
      <c r="N20" s="22">
        <f>M20/100*100</f>
        <v>100</v>
      </c>
      <c r="O20" s="22">
        <f>M20/100*95</f>
        <v>95</v>
      </c>
    </row>
    <row r="21" spans="1:15" s="16" customFormat="1" ht="38.25">
      <c r="A21" s="4" t="s">
        <v>6</v>
      </c>
      <c r="B21" s="5" t="s">
        <v>7</v>
      </c>
      <c r="C21" s="5" t="s">
        <v>74</v>
      </c>
      <c r="D21" s="32">
        <f>D22+D23</f>
        <v>94532.40000000001</v>
      </c>
      <c r="E21" s="32">
        <f>E22+E23</f>
        <v>63023.475000000006</v>
      </c>
      <c r="F21" s="32">
        <f>F22+F23</f>
        <v>53676.200000000004</v>
      </c>
      <c r="G21" s="31" t="e">
        <f>SUM(F21/#REF!)*100</f>
        <v>#REF!</v>
      </c>
      <c r="H21" s="31">
        <f t="shared" si="0"/>
        <v>85.16858202439647</v>
      </c>
      <c r="I21" s="31" t="e">
        <f>F21/#REF!*100</f>
        <v>#REF!</v>
      </c>
      <c r="J21" s="8" t="s">
        <v>121</v>
      </c>
      <c r="K21" s="31">
        <f>F21/D21*100</f>
        <v>56.78074395656939</v>
      </c>
      <c r="L21" s="8" t="s">
        <v>121</v>
      </c>
      <c r="M21" s="64">
        <f>M22+M23</f>
        <v>100</v>
      </c>
      <c r="N21" s="64">
        <f>N22+N23</f>
        <v>99.97275537276109</v>
      </c>
      <c r="O21" s="64">
        <f>O22+O23</f>
        <v>94.97275537276109</v>
      </c>
    </row>
    <row r="22" spans="1:15" s="16" customFormat="1" ht="15" customHeight="1">
      <c r="A22" s="69"/>
      <c r="B22" s="69"/>
      <c r="C22" s="6" t="s">
        <v>69</v>
      </c>
      <c r="D22" s="34">
        <v>94017.3</v>
      </c>
      <c r="E22" s="34">
        <v>62551.3</v>
      </c>
      <c r="F22" s="34">
        <v>53652.8</v>
      </c>
      <c r="G22" s="28" t="e">
        <f>SUM(F22/#REF!)*100</f>
        <v>#REF!</v>
      </c>
      <c r="H22" s="28">
        <f t="shared" si="0"/>
        <v>85.77407663789562</v>
      </c>
      <c r="I22" s="28" t="e">
        <f>F22/#REF!*100</f>
        <v>#REF!</v>
      </c>
      <c r="J22" s="22">
        <f>H22-100</f>
        <v>-14.225923362104382</v>
      </c>
      <c r="K22" s="28">
        <f>F22/D22*100</f>
        <v>57.06694406242255</v>
      </c>
      <c r="L22" s="22">
        <f>K22-95</f>
        <v>-37.93305593757745</v>
      </c>
      <c r="M22" s="22">
        <f>D22/D21*100</f>
        <v>99.4551074552217</v>
      </c>
      <c r="N22" s="22">
        <f>M22/100*100</f>
        <v>99.4551074552217</v>
      </c>
      <c r="O22" s="22">
        <f>M22/100*95</f>
        <v>94.48235208246061</v>
      </c>
    </row>
    <row r="23" spans="1:15" s="16" customFormat="1" ht="27.75" customHeight="1">
      <c r="A23" s="69"/>
      <c r="B23" s="69"/>
      <c r="C23" s="6" t="s">
        <v>71</v>
      </c>
      <c r="D23" s="34">
        <v>515.1</v>
      </c>
      <c r="E23" s="34">
        <f>D23/12*11</f>
        <v>472.17500000000007</v>
      </c>
      <c r="F23" s="34">
        <v>23.4</v>
      </c>
      <c r="G23" s="28" t="e">
        <f>SUM(F23/#REF!)*100</f>
        <v>#REF!</v>
      </c>
      <c r="H23" s="28">
        <f t="shared" si="0"/>
        <v>4.955789696616719</v>
      </c>
      <c r="I23" s="28" t="e">
        <f>F23/#REF!*100</f>
        <v>#REF!</v>
      </c>
      <c r="J23" s="22">
        <f>H23-95</f>
        <v>-90.04421030338328</v>
      </c>
      <c r="K23" s="28">
        <f>F23/D23*100</f>
        <v>4.54280722189866</v>
      </c>
      <c r="L23" s="22">
        <f>K23-95</f>
        <v>-90.45719277810134</v>
      </c>
      <c r="M23" s="22">
        <f>100-M22</f>
        <v>0.5448925447783068</v>
      </c>
      <c r="N23" s="22">
        <f>M23/100*95</f>
        <v>0.5176479175393915</v>
      </c>
      <c r="O23" s="22">
        <f>M23/100*90</f>
        <v>0.4904032903004762</v>
      </c>
    </row>
    <row r="24" spans="1:15" s="16" customFormat="1" ht="25.5">
      <c r="A24" s="4" t="s">
        <v>8</v>
      </c>
      <c r="B24" s="5" t="s">
        <v>9</v>
      </c>
      <c r="C24" s="5" t="s">
        <v>75</v>
      </c>
      <c r="D24" s="32">
        <f>D25+D26+D27+D28</f>
        <v>3582633.3000000003</v>
      </c>
      <c r="E24" s="32">
        <f>E25+E26+E27+E28</f>
        <v>2954779.85</v>
      </c>
      <c r="F24" s="32">
        <f>F25+F26+F27+F28</f>
        <v>2701813.4000000004</v>
      </c>
      <c r="G24" s="31" t="e">
        <f>SUM(F24/#REF!)*100</f>
        <v>#REF!</v>
      </c>
      <c r="H24" s="31">
        <f t="shared" si="0"/>
        <v>91.43873781324183</v>
      </c>
      <c r="I24" s="31" t="e">
        <f>F24/#REF!*100</f>
        <v>#REF!</v>
      </c>
      <c r="J24" s="8" t="s">
        <v>121</v>
      </c>
      <c r="K24" s="31">
        <f>F24/D24*100</f>
        <v>75.4141764941447</v>
      </c>
      <c r="L24" s="8" t="s">
        <v>121</v>
      </c>
      <c r="M24" s="32">
        <f>M25+M26+M27+M28</f>
        <v>99.99999999999999</v>
      </c>
      <c r="N24" s="32">
        <f>N25+N26+N27+N28</f>
        <v>98.3992520250398</v>
      </c>
      <c r="O24" s="32">
        <f>O25+O26+O27+O28</f>
        <v>93.3992520250398</v>
      </c>
    </row>
    <row r="25" spans="1:15" s="16" customFormat="1" ht="18" customHeight="1">
      <c r="A25" s="69"/>
      <c r="B25" s="69"/>
      <c r="C25" s="6" t="s">
        <v>69</v>
      </c>
      <c r="D25" s="34">
        <v>2435654.7</v>
      </c>
      <c r="E25" s="34">
        <v>1903382.8</v>
      </c>
      <c r="F25" s="34">
        <v>1874438.5</v>
      </c>
      <c r="G25" s="28" t="e">
        <f>SUM(F25/#REF!)*100</f>
        <v>#REF!</v>
      </c>
      <c r="H25" s="28">
        <f t="shared" si="0"/>
        <v>98.4793232344014</v>
      </c>
      <c r="I25" s="28" t="e">
        <f>F25/#REF!*100</f>
        <v>#REF!</v>
      </c>
      <c r="J25" s="22">
        <f>H25-100</f>
        <v>-1.5206767655985942</v>
      </c>
      <c r="K25" s="28">
        <f>F25/D25*100</f>
        <v>76.95830201218587</v>
      </c>
      <c r="L25" s="22">
        <f>K25-95</f>
        <v>-18.041697987814132</v>
      </c>
      <c r="M25" s="22">
        <f>D25/D24*100</f>
        <v>67.98504050079588</v>
      </c>
      <c r="N25" s="22">
        <f>M25/100*100</f>
        <v>67.98504050079588</v>
      </c>
      <c r="O25" s="22">
        <f>M25/100*95</f>
        <v>64.58578847575609</v>
      </c>
    </row>
    <row r="26" spans="1:15" s="16" customFormat="1" ht="18" customHeight="1">
      <c r="A26" s="69"/>
      <c r="B26" s="69"/>
      <c r="C26" s="6" t="s">
        <v>70</v>
      </c>
      <c r="D26" s="34">
        <f>606778.6-D27</f>
        <v>85529.5</v>
      </c>
      <c r="E26" s="34">
        <f>D26/12*11</f>
        <v>78402.04166666666</v>
      </c>
      <c r="F26" s="48">
        <v>55658.6</v>
      </c>
      <c r="G26" s="28" t="e">
        <f>F26/#REF!*100</f>
        <v>#REF!</v>
      </c>
      <c r="H26" s="28">
        <f t="shared" si="0"/>
        <v>70.99126351407729</v>
      </c>
      <c r="I26" s="28" t="e">
        <f>F26/#REF!*100</f>
        <v>#REF!</v>
      </c>
      <c r="J26" s="22">
        <f>H26-95</f>
        <v>-24.00873648592271</v>
      </c>
      <c r="K26" s="28">
        <f>F26/D26*100</f>
        <v>65.07532488790417</v>
      </c>
      <c r="L26" s="22">
        <f>K26-95</f>
        <v>-29.924675112095827</v>
      </c>
      <c r="M26" s="22">
        <f>D26/D24*100</f>
        <v>2.387336152991153</v>
      </c>
      <c r="N26" s="22">
        <f>M26/100*95</f>
        <v>2.267969345341595</v>
      </c>
      <c r="O26" s="22">
        <f>M26/100*90</f>
        <v>2.148602537692038</v>
      </c>
    </row>
    <row r="27" spans="1:15" s="16" customFormat="1" ht="25.5">
      <c r="A27" s="69"/>
      <c r="B27" s="69"/>
      <c r="C27" s="6" t="s">
        <v>127</v>
      </c>
      <c r="D27" s="34">
        <f>5304.8+515944.3</f>
        <v>521249.1</v>
      </c>
      <c r="E27" s="34">
        <f>D27/12*11</f>
        <v>477811.67499999993</v>
      </c>
      <c r="F27" s="48">
        <v>315804.2</v>
      </c>
      <c r="G27" s="37" t="e">
        <f>F27/#REF!*100</f>
        <v>#REF!</v>
      </c>
      <c r="H27" s="28">
        <f t="shared" si="0"/>
        <v>66.09386428240794</v>
      </c>
      <c r="I27" s="28" t="e">
        <f>F27/#REF!*100</f>
        <v>#REF!</v>
      </c>
      <c r="J27" s="22">
        <f>H27-95</f>
        <v>-28.906135717592065</v>
      </c>
      <c r="K27" s="37">
        <f>F27/D27*100</f>
        <v>60.58604225887393</v>
      </c>
      <c r="L27" s="22">
        <f>K27-95</f>
        <v>-34.41395774112607</v>
      </c>
      <c r="M27" s="22">
        <f>D27/D24*100</f>
        <v>14.54932884144185</v>
      </c>
      <c r="N27" s="22">
        <f>M27/100*95</f>
        <v>13.821862399369758</v>
      </c>
      <c r="O27" s="22">
        <f>M27/100*90</f>
        <v>13.094395957297666</v>
      </c>
    </row>
    <row r="28" spans="1:15" s="16" customFormat="1" ht="27" customHeight="1">
      <c r="A28" s="69"/>
      <c r="B28" s="69"/>
      <c r="C28" s="6" t="s">
        <v>71</v>
      </c>
      <c r="D28" s="34">
        <v>540200</v>
      </c>
      <c r="E28" s="34">
        <f>D28/12*11</f>
        <v>495183.3333333333</v>
      </c>
      <c r="F28" s="34">
        <v>455912.1</v>
      </c>
      <c r="G28" s="28" t="e">
        <f>SUM(F28/#REF!)*100</f>
        <v>#REF!</v>
      </c>
      <c r="H28" s="28">
        <f t="shared" si="0"/>
        <v>92.06935478442327</v>
      </c>
      <c r="I28" s="28" t="e">
        <f>F28/#REF!*100</f>
        <v>#REF!</v>
      </c>
      <c r="J28" s="22">
        <f>H28-95</f>
        <v>-2.9306452155767317</v>
      </c>
      <c r="K28" s="28">
        <f>F28/D28*100</f>
        <v>84.396908552388</v>
      </c>
      <c r="L28" s="22">
        <f>K28-95</f>
        <v>-10.603091447612002</v>
      </c>
      <c r="M28" s="22">
        <f>D28/D24*100</f>
        <v>15.078294504771112</v>
      </c>
      <c r="N28" s="22">
        <f>M28/100*95</f>
        <v>14.324379779532556</v>
      </c>
      <c r="O28" s="22">
        <f>M28/100*90</f>
        <v>13.570465054294</v>
      </c>
    </row>
    <row r="29" spans="1:15" s="16" customFormat="1" ht="25.5">
      <c r="A29" s="4" t="s">
        <v>10</v>
      </c>
      <c r="B29" s="5" t="s">
        <v>11</v>
      </c>
      <c r="C29" s="5" t="s">
        <v>76</v>
      </c>
      <c r="D29" s="32">
        <f>D30+D31+D32</f>
        <v>692779.7</v>
      </c>
      <c r="E29" s="32">
        <f>E30+E31+E32</f>
        <v>555216.3166666667</v>
      </c>
      <c r="F29" s="32">
        <f>F30+F31+F32</f>
        <v>443607.1</v>
      </c>
      <c r="G29" s="31" t="e">
        <f>SUM(F29/#REF!)*100</f>
        <v>#REF!</v>
      </c>
      <c r="H29" s="31">
        <f t="shared" si="0"/>
        <v>79.89806615613692</v>
      </c>
      <c r="I29" s="31" t="e">
        <f>F29/#REF!*100</f>
        <v>#REF!</v>
      </c>
      <c r="J29" s="8" t="s">
        <v>121</v>
      </c>
      <c r="K29" s="31">
        <f>F29/D29*100</f>
        <v>64.03292417488561</v>
      </c>
      <c r="L29" s="8" t="s">
        <v>121</v>
      </c>
      <c r="M29" s="32">
        <f>M30+M31+M32</f>
        <v>100.00000000000001</v>
      </c>
      <c r="N29" s="32">
        <f>N30+N31+N32</f>
        <v>98.91710308486235</v>
      </c>
      <c r="O29" s="32">
        <f>O30+O31+O32</f>
        <v>93.91710308486233</v>
      </c>
    </row>
    <row r="30" spans="1:15" s="16" customFormat="1" ht="16.5" customHeight="1">
      <c r="A30" s="69"/>
      <c r="B30" s="69"/>
      <c r="C30" s="6" t="s">
        <v>69</v>
      </c>
      <c r="D30" s="34">
        <v>542737.9</v>
      </c>
      <c r="E30" s="34">
        <v>417678</v>
      </c>
      <c r="F30" s="34">
        <v>393462</v>
      </c>
      <c r="G30" s="28" t="e">
        <f>SUM(F30/#REF!)*100</f>
        <v>#REF!</v>
      </c>
      <c r="H30" s="28">
        <f t="shared" si="0"/>
        <v>94.20223234166032</v>
      </c>
      <c r="I30" s="28" t="e">
        <f>F30/#REF!*100</f>
        <v>#REF!</v>
      </c>
      <c r="J30" s="22">
        <f>H30-100</f>
        <v>-5.79776765833968</v>
      </c>
      <c r="K30" s="28">
        <f>F30/D30*100</f>
        <v>72.49576637268191</v>
      </c>
      <c r="L30" s="22">
        <f>K30-95</f>
        <v>-22.504233627318087</v>
      </c>
      <c r="M30" s="22">
        <f>D30/D29*100</f>
        <v>78.34206169724662</v>
      </c>
      <c r="N30" s="22">
        <f>M30/100*100</f>
        <v>78.34206169724662</v>
      </c>
      <c r="O30" s="22">
        <f>M30/100*95</f>
        <v>74.42495861238429</v>
      </c>
    </row>
    <row r="31" spans="1:15" s="16" customFormat="1" ht="25.5">
      <c r="A31" s="69"/>
      <c r="B31" s="69"/>
      <c r="C31" s="6" t="s">
        <v>127</v>
      </c>
      <c r="D31" s="34">
        <v>74974.6</v>
      </c>
      <c r="E31" s="34">
        <f>D31/12*11</f>
        <v>68726.71666666667</v>
      </c>
      <c r="F31" s="48">
        <v>1955.1</v>
      </c>
      <c r="G31" s="28" t="e">
        <f>SUM(F31/#REF!)*100</f>
        <v>#REF!</v>
      </c>
      <c r="H31" s="28">
        <f t="shared" si="0"/>
        <v>2.84474523856928</v>
      </c>
      <c r="I31" s="28" t="e">
        <f>F31/#REF!*100</f>
        <v>#REF!</v>
      </c>
      <c r="J31" s="22">
        <f>H31-95</f>
        <v>-92.15525476143073</v>
      </c>
      <c r="K31" s="28">
        <f>F31/D31*100</f>
        <v>2.607683135355173</v>
      </c>
      <c r="L31" s="22">
        <f>K31-95</f>
        <v>-92.39231686464483</v>
      </c>
      <c r="M31" s="22">
        <f>D31/D29*100</f>
        <v>10.822285930144893</v>
      </c>
      <c r="N31" s="22">
        <f>M31/100*95</f>
        <v>10.28117163363765</v>
      </c>
      <c r="O31" s="22">
        <f>M31/100*90</f>
        <v>9.740057337130404</v>
      </c>
    </row>
    <row r="32" spans="1:15" s="16" customFormat="1" ht="28.5" customHeight="1">
      <c r="A32" s="69"/>
      <c r="B32" s="69"/>
      <c r="C32" s="6" t="s">
        <v>71</v>
      </c>
      <c r="D32" s="34">
        <v>75067.2</v>
      </c>
      <c r="E32" s="34">
        <f>D32/12*11</f>
        <v>68811.59999999999</v>
      </c>
      <c r="F32" s="34">
        <v>48190</v>
      </c>
      <c r="G32" s="28" t="e">
        <f>SUM(F32/#REF!)*100</f>
        <v>#REF!</v>
      </c>
      <c r="H32" s="28">
        <f t="shared" si="0"/>
        <v>70.0317969644653</v>
      </c>
      <c r="I32" s="28" t="e">
        <f>F32/#REF!*100</f>
        <v>#REF!</v>
      </c>
      <c r="J32" s="22">
        <f>H32-95</f>
        <v>-24.9682030355347</v>
      </c>
      <c r="K32" s="28">
        <f>F32/D32*100</f>
        <v>64.19581388409318</v>
      </c>
      <c r="L32" s="22">
        <f>K32-95</f>
        <v>-30.804186115906816</v>
      </c>
      <c r="M32" s="22">
        <f>D32/D29*100</f>
        <v>10.835652372608493</v>
      </c>
      <c r="N32" s="22">
        <f>M32/100*95</f>
        <v>10.293869753978068</v>
      </c>
      <c r="O32" s="22">
        <f>M32/100*90</f>
        <v>9.752087135347644</v>
      </c>
    </row>
    <row r="33" spans="1:15" s="16" customFormat="1" ht="36.75" customHeight="1">
      <c r="A33" s="4" t="s">
        <v>120</v>
      </c>
      <c r="B33" s="5" t="s">
        <v>138</v>
      </c>
      <c r="C33" s="5" t="s">
        <v>119</v>
      </c>
      <c r="D33" s="32">
        <f>D34+D35</f>
        <v>32728.9</v>
      </c>
      <c r="E33" s="32">
        <f>E34+E35</f>
        <v>24309.824999999997</v>
      </c>
      <c r="F33" s="32">
        <f>F34+F35</f>
        <v>23083.2</v>
      </c>
      <c r="G33" s="31" t="e">
        <f>SUM(F33/#REF!)*100</f>
        <v>#REF!</v>
      </c>
      <c r="H33" s="31">
        <f t="shared" si="0"/>
        <v>94.95420061641745</v>
      </c>
      <c r="I33" s="31" t="e">
        <f>F33/#REF!*100</f>
        <v>#REF!</v>
      </c>
      <c r="J33" s="8" t="s">
        <v>121</v>
      </c>
      <c r="K33" s="31">
        <f>F33/D33*100</f>
        <v>70.52849316658977</v>
      </c>
      <c r="L33" s="8" t="s">
        <v>121</v>
      </c>
      <c r="M33" s="32">
        <f>M34+M35</f>
        <v>100</v>
      </c>
      <c r="N33" s="32">
        <f>N34+N35</f>
        <v>99.99821258887405</v>
      </c>
      <c r="O33" s="32">
        <f>O34+O35</f>
        <v>94.99821258887405</v>
      </c>
    </row>
    <row r="34" spans="1:15" s="16" customFormat="1" ht="19.5" customHeight="1">
      <c r="A34" s="69"/>
      <c r="B34" s="69"/>
      <c r="C34" s="6" t="s">
        <v>69</v>
      </c>
      <c r="D34" s="34">
        <v>32717.2</v>
      </c>
      <c r="E34" s="34">
        <v>24299.1</v>
      </c>
      <c r="F34" s="34">
        <v>23071.5</v>
      </c>
      <c r="G34" s="28" t="e">
        <f>SUM(F34/#REF!)*100</f>
        <v>#REF!</v>
      </c>
      <c r="H34" s="28">
        <f t="shared" si="0"/>
        <v>94.94796103559392</v>
      </c>
      <c r="I34" s="28" t="e">
        <f>F34/#REF!*100</f>
        <v>#REF!</v>
      </c>
      <c r="J34" s="22">
        <f>H34-100</f>
        <v>-5.05203896440608</v>
      </c>
      <c r="K34" s="28">
        <f>F34/D34*100</f>
        <v>70.5179538591322</v>
      </c>
      <c r="L34" s="22">
        <f>K34-95</f>
        <v>-24.482046140867794</v>
      </c>
      <c r="M34" s="22">
        <f>D34/D33*100</f>
        <v>99.96425177748107</v>
      </c>
      <c r="N34" s="22">
        <f>M34/100*100</f>
        <v>99.96425177748107</v>
      </c>
      <c r="O34" s="22">
        <f>M34/100*95</f>
        <v>94.96603918860701</v>
      </c>
    </row>
    <row r="35" spans="1:15" s="16" customFormat="1" ht="25.5">
      <c r="A35" s="69"/>
      <c r="B35" s="69"/>
      <c r="C35" s="6" t="s">
        <v>127</v>
      </c>
      <c r="D35" s="34">
        <v>11.7</v>
      </c>
      <c r="E35" s="34">
        <f>D35/12*11</f>
        <v>10.725</v>
      </c>
      <c r="F35" s="34">
        <v>11.7</v>
      </c>
      <c r="G35" s="28" t="e">
        <f>SUM(F35/#REF!)*100</f>
        <v>#REF!</v>
      </c>
      <c r="H35" s="28">
        <f t="shared" si="0"/>
        <v>109.09090909090908</v>
      </c>
      <c r="I35" s="28" t="e">
        <f>F35/#REF!*100</f>
        <v>#REF!</v>
      </c>
      <c r="J35" s="22">
        <f>H35-95</f>
        <v>14.09090909090908</v>
      </c>
      <c r="K35" s="28">
        <f>F35/D35*100</f>
        <v>100</v>
      </c>
      <c r="L35" s="22">
        <f>K35-95</f>
        <v>5</v>
      </c>
      <c r="M35" s="63">
        <f>D35/D33*100</f>
        <v>0.03574822251893586</v>
      </c>
      <c r="N35" s="63">
        <f>M35/100*95</f>
        <v>0.03396081139298907</v>
      </c>
      <c r="O35" s="63">
        <f>M35/100*90</f>
        <v>0.032173400267042275</v>
      </c>
    </row>
    <row r="36" spans="1:15" s="16" customFormat="1" ht="27" customHeight="1">
      <c r="A36" s="4" t="s">
        <v>12</v>
      </c>
      <c r="B36" s="5" t="s">
        <v>13</v>
      </c>
      <c r="C36" s="5" t="s">
        <v>77</v>
      </c>
      <c r="D36" s="32">
        <f>D37+D38+D39+D40</f>
        <v>7297052.9</v>
      </c>
      <c r="E36" s="32">
        <f>E37+E38+E39+E40</f>
        <v>6181029.433333333</v>
      </c>
      <c r="F36" s="32">
        <f>F37+F38+F39+F40</f>
        <v>5411214.2</v>
      </c>
      <c r="G36" s="31" t="e">
        <f>SUM(F36/#REF!)*100</f>
        <v>#REF!</v>
      </c>
      <c r="H36" s="31">
        <f t="shared" si="0"/>
        <v>87.54551743141946</v>
      </c>
      <c r="I36" s="31" t="e">
        <f>F36/#REF!*100</f>
        <v>#REF!</v>
      </c>
      <c r="J36" s="8" t="s">
        <v>121</v>
      </c>
      <c r="K36" s="31">
        <f>F36/D36*100</f>
        <v>74.15615967372253</v>
      </c>
      <c r="L36" s="8" t="s">
        <v>121</v>
      </c>
      <c r="M36" s="32">
        <f>M37+M38+M39+M40</f>
        <v>100</v>
      </c>
      <c r="N36" s="32">
        <f>N37+N38+N39+N40</f>
        <v>97.89765235222565</v>
      </c>
      <c r="O36" s="32">
        <f>O37+O38+O39+O40</f>
        <v>92.89765235222563</v>
      </c>
    </row>
    <row r="37" spans="1:15" s="16" customFormat="1" ht="17.25" customHeight="1">
      <c r="A37" s="69"/>
      <c r="B37" s="69"/>
      <c r="C37" s="6" t="s">
        <v>69</v>
      </c>
      <c r="D37" s="34">
        <v>4228864.5</v>
      </c>
      <c r="E37" s="34">
        <v>3368523.4</v>
      </c>
      <c r="F37" s="34">
        <v>3240185.2</v>
      </c>
      <c r="G37" s="28" t="e">
        <f>SUM(F37/#REF!)*100</f>
        <v>#REF!</v>
      </c>
      <c r="H37" s="28">
        <f t="shared" si="0"/>
        <v>96.19007544967627</v>
      </c>
      <c r="I37" s="28" t="e">
        <f>F37/#REF!*100</f>
        <v>#REF!</v>
      </c>
      <c r="J37" s="22">
        <f>H37-100</f>
        <v>-3.8099245503237285</v>
      </c>
      <c r="K37" s="28">
        <f>F37/D37*100</f>
        <v>76.62069096798916</v>
      </c>
      <c r="L37" s="22">
        <f>K37-95</f>
        <v>-18.379309032010838</v>
      </c>
      <c r="M37" s="22">
        <f>D37/D36*100</f>
        <v>57.95304704451299</v>
      </c>
      <c r="N37" s="22">
        <f>M37/100*100</f>
        <v>57.95304704451299</v>
      </c>
      <c r="O37" s="22">
        <f>M37/100*95</f>
        <v>55.055394692287344</v>
      </c>
    </row>
    <row r="38" spans="1:15" s="16" customFormat="1" ht="17.25" customHeight="1">
      <c r="A38" s="69"/>
      <c r="B38" s="69"/>
      <c r="C38" s="6" t="s">
        <v>70</v>
      </c>
      <c r="D38" s="34">
        <f>2496707.3-D39</f>
        <v>1890489.9</v>
      </c>
      <c r="E38" s="34">
        <f>D38/12*11</f>
        <v>1732949.0749999997</v>
      </c>
      <c r="F38" s="48">
        <v>1537689</v>
      </c>
      <c r="G38" s="28" t="e">
        <f>SUM(F38/#REF!)*100</f>
        <v>#REF!</v>
      </c>
      <c r="H38" s="28">
        <f t="shared" si="0"/>
        <v>88.7324978086849</v>
      </c>
      <c r="I38" s="28" t="e">
        <f>F38/#REF!*100</f>
        <v>#REF!</v>
      </c>
      <c r="J38" s="22">
        <f>H38-95</f>
        <v>-6.267502191315103</v>
      </c>
      <c r="K38" s="28">
        <f>F38/D38*100</f>
        <v>81.33812299129448</v>
      </c>
      <c r="L38" s="22">
        <f>K38-95</f>
        <v>-13.661877008705517</v>
      </c>
      <c r="M38" s="22">
        <f>D38/D36*100</f>
        <v>25.90758112771801</v>
      </c>
      <c r="N38" s="22">
        <f>M38/100*95</f>
        <v>24.61220207133211</v>
      </c>
      <c r="O38" s="22">
        <f>M38/100*90</f>
        <v>23.31682301494621</v>
      </c>
    </row>
    <row r="39" spans="1:15" s="16" customFormat="1" ht="26.25" customHeight="1">
      <c r="A39" s="69"/>
      <c r="B39" s="69"/>
      <c r="C39" s="6" t="s">
        <v>127</v>
      </c>
      <c r="D39" s="34">
        <f>6695.1+599522.3</f>
        <v>606217.4</v>
      </c>
      <c r="E39" s="34">
        <f>D39/12*11</f>
        <v>555699.2833333333</v>
      </c>
      <c r="F39" s="34">
        <v>230655.6</v>
      </c>
      <c r="G39" s="28" t="e">
        <f>SUM(F39/#REF!)*100</f>
        <v>#REF!</v>
      </c>
      <c r="H39" s="28">
        <f t="shared" si="0"/>
        <v>41.507269654267745</v>
      </c>
      <c r="I39" s="28" t="e">
        <f>F39/#REF!*100</f>
        <v>#REF!</v>
      </c>
      <c r="J39" s="22">
        <f>H39-95</f>
        <v>-53.492730345732255</v>
      </c>
      <c r="K39" s="28">
        <f>F39/D39*100</f>
        <v>38.0483305164121</v>
      </c>
      <c r="L39" s="22">
        <f>K39-95</f>
        <v>-56.9516694835879</v>
      </c>
      <c r="M39" s="22">
        <f>D39/D36*100</f>
        <v>8.307701866872858</v>
      </c>
      <c r="N39" s="22">
        <f>M39/100*95</f>
        <v>7.892316773529215</v>
      </c>
      <c r="O39" s="22">
        <f>M39/100*90</f>
        <v>7.476931680185571</v>
      </c>
    </row>
    <row r="40" spans="1:15" s="16" customFormat="1" ht="27" customHeight="1">
      <c r="A40" s="69"/>
      <c r="B40" s="69"/>
      <c r="C40" s="6" t="s">
        <v>71</v>
      </c>
      <c r="D40" s="34">
        <v>571481.1</v>
      </c>
      <c r="E40" s="34">
        <f>D40/12*11</f>
        <v>523857.67499999993</v>
      </c>
      <c r="F40" s="34">
        <v>402684.4</v>
      </c>
      <c r="G40" s="28" t="e">
        <f>SUM(F40/#REF!)*100</f>
        <v>#REF!</v>
      </c>
      <c r="H40" s="28">
        <f t="shared" si="0"/>
        <v>76.86904654016953</v>
      </c>
      <c r="I40" s="28" t="e">
        <f>F40/#REF!*100</f>
        <v>#REF!</v>
      </c>
      <c r="J40" s="22">
        <f>H40-95</f>
        <v>-18.130953459830465</v>
      </c>
      <c r="K40" s="28">
        <f>F40/D40*100</f>
        <v>70.46329266182207</v>
      </c>
      <c r="L40" s="22">
        <f>K40-95</f>
        <v>-24.536707338177933</v>
      </c>
      <c r="M40" s="22">
        <f>D40/D36*100</f>
        <v>7.83166996089613</v>
      </c>
      <c r="N40" s="22">
        <f>M40/100*95</f>
        <v>7.4400864628513235</v>
      </c>
      <c r="O40" s="22">
        <f>M40/100*90</f>
        <v>7.048502964806517</v>
      </c>
    </row>
    <row r="41" spans="1:15" s="16" customFormat="1" ht="25.5">
      <c r="A41" s="4" t="s">
        <v>14</v>
      </c>
      <c r="B41" s="5" t="s">
        <v>15</v>
      </c>
      <c r="C41" s="5" t="s">
        <v>78</v>
      </c>
      <c r="D41" s="32">
        <f>D42+D43</f>
        <v>107719.4</v>
      </c>
      <c r="E41" s="32">
        <f>E42+E43</f>
        <v>79594.72499999999</v>
      </c>
      <c r="F41" s="32">
        <f>F42+F43</f>
        <v>70425.3</v>
      </c>
      <c r="G41" s="31" t="e">
        <f>SUM(F41/#REF!)*100</f>
        <v>#REF!</v>
      </c>
      <c r="H41" s="31">
        <f t="shared" si="0"/>
        <v>88.47985843282957</v>
      </c>
      <c r="I41" s="31" t="e">
        <f>F41/#REF!*100</f>
        <v>#REF!</v>
      </c>
      <c r="J41" s="8" t="s">
        <v>121</v>
      </c>
      <c r="K41" s="31">
        <f>F41/D41*100</f>
        <v>65.37847407245121</v>
      </c>
      <c r="L41" s="8" t="s">
        <v>121</v>
      </c>
      <c r="M41" s="32">
        <f>M42+M43</f>
        <v>100</v>
      </c>
      <c r="N41" s="32">
        <f>N42+N43</f>
        <v>99.61451233482549</v>
      </c>
      <c r="O41" s="32">
        <f>O42+O43</f>
        <v>94.61451233482548</v>
      </c>
    </row>
    <row r="42" spans="1:15" s="16" customFormat="1" ht="15" customHeight="1">
      <c r="A42" s="69"/>
      <c r="B42" s="69"/>
      <c r="C42" s="6" t="s">
        <v>69</v>
      </c>
      <c r="D42" s="34">
        <v>99414.5</v>
      </c>
      <c r="E42" s="34">
        <v>71981.9</v>
      </c>
      <c r="F42" s="34">
        <v>63288.9</v>
      </c>
      <c r="G42" s="28" t="e">
        <f>SUM(F42/#REF!)*100</f>
        <v>#REF!</v>
      </c>
      <c r="H42" s="28">
        <f t="shared" si="0"/>
        <v>87.9233529540065</v>
      </c>
      <c r="I42" s="28" t="e">
        <f>F42/#REF!*100</f>
        <v>#REF!</v>
      </c>
      <c r="J42" s="22">
        <f>H42-100</f>
        <v>-12.076647045993496</v>
      </c>
      <c r="K42" s="28">
        <f>F42/D42*100</f>
        <v>63.66163889573453</v>
      </c>
      <c r="L42" s="22">
        <f>K42-95</f>
        <v>-31.338361104265474</v>
      </c>
      <c r="M42" s="22">
        <f>D42/D41*100</f>
        <v>92.29024669650964</v>
      </c>
      <c r="N42" s="22">
        <f>M42/100*100</f>
        <v>92.29024669650964</v>
      </c>
      <c r="O42" s="22">
        <f>M42/100*95</f>
        <v>87.67573436168415</v>
      </c>
    </row>
    <row r="43" spans="1:15" s="16" customFormat="1" ht="16.5" customHeight="1">
      <c r="A43" s="69"/>
      <c r="B43" s="69"/>
      <c r="C43" s="6" t="s">
        <v>70</v>
      </c>
      <c r="D43" s="34">
        <v>8304.9</v>
      </c>
      <c r="E43" s="34">
        <f>D43/12*11</f>
        <v>7612.824999999999</v>
      </c>
      <c r="F43" s="34">
        <v>7136.4</v>
      </c>
      <c r="G43" s="28" t="e">
        <f>SUM(F43/#REF!)*100</f>
        <v>#REF!</v>
      </c>
      <c r="H43" s="28">
        <f t="shared" si="0"/>
        <v>93.74181069445312</v>
      </c>
      <c r="I43" s="28" t="e">
        <f>F43/#REF!*100</f>
        <v>#REF!</v>
      </c>
      <c r="J43" s="22">
        <f>H43-95</f>
        <v>-1.2581893055468782</v>
      </c>
      <c r="K43" s="28">
        <f>F43/D43*100</f>
        <v>85.92999313658201</v>
      </c>
      <c r="L43" s="22">
        <f>K43-95</f>
        <v>-9.070006863417987</v>
      </c>
      <c r="M43" s="22">
        <f>D43/D41*100</f>
        <v>7.7097533034903645</v>
      </c>
      <c r="N43" s="22">
        <f>M43/100*95</f>
        <v>7.324265638315846</v>
      </c>
      <c r="O43" s="22">
        <f>M43/100*90</f>
        <v>6.938777973141328</v>
      </c>
    </row>
    <row r="44" spans="1:15" s="16" customFormat="1" ht="25.5">
      <c r="A44" s="4" t="s">
        <v>16</v>
      </c>
      <c r="B44" s="5" t="s">
        <v>17</v>
      </c>
      <c r="C44" s="5" t="s">
        <v>79</v>
      </c>
      <c r="D44" s="32">
        <f>D45+D46</f>
        <v>201044.80000000002</v>
      </c>
      <c r="E44" s="32">
        <f>E45+E46</f>
        <v>158043.78333333333</v>
      </c>
      <c r="F44" s="32">
        <f>F45+F46</f>
        <v>130487</v>
      </c>
      <c r="G44" s="31" t="e">
        <f>SUM(F44/#REF!)*100</f>
        <v>#REF!</v>
      </c>
      <c r="H44" s="31">
        <f t="shared" si="0"/>
        <v>82.56382962231879</v>
      </c>
      <c r="I44" s="28" t="e">
        <f>F44/#REF!*100</f>
        <v>#REF!</v>
      </c>
      <c r="J44" s="8" t="s">
        <v>121</v>
      </c>
      <c r="K44" s="31">
        <f>F44/D44*100</f>
        <v>64.9044392095692</v>
      </c>
      <c r="L44" s="8" t="s">
        <v>121</v>
      </c>
      <c r="M44" s="32">
        <f>M45+M46</f>
        <v>100</v>
      </c>
      <c r="N44" s="32">
        <f>N45+N46</f>
        <v>99.24180580646701</v>
      </c>
      <c r="O44" s="32">
        <f>O45+O46</f>
        <v>94.24180580646701</v>
      </c>
    </row>
    <row r="45" spans="1:15" s="16" customFormat="1" ht="18" customHeight="1">
      <c r="A45" s="69"/>
      <c r="B45" s="69"/>
      <c r="C45" s="6" t="s">
        <v>69</v>
      </c>
      <c r="D45" s="34">
        <v>170558.6</v>
      </c>
      <c r="E45" s="34">
        <v>130098.1</v>
      </c>
      <c r="F45" s="34">
        <v>106440.7</v>
      </c>
      <c r="G45" s="28" t="e">
        <f>SUM(F45/#REF!)*100</f>
        <v>#REF!</v>
      </c>
      <c r="H45" s="28">
        <f t="shared" si="0"/>
        <v>81.8157221358344</v>
      </c>
      <c r="I45" s="28" t="e">
        <f>F45/#REF!*100</f>
        <v>#REF!</v>
      </c>
      <c r="J45" s="22">
        <f>H45-100</f>
        <v>-18.184277864165594</v>
      </c>
      <c r="K45" s="28">
        <f>F45/D45*100</f>
        <v>62.40711403587975</v>
      </c>
      <c r="L45" s="22">
        <f>K45-95</f>
        <v>-32.59288596412025</v>
      </c>
      <c r="M45" s="22">
        <f>D45/D44*100</f>
        <v>84.83611612934033</v>
      </c>
      <c r="N45" s="22">
        <f>M45/100*100</f>
        <v>84.83611612934033</v>
      </c>
      <c r="O45" s="22">
        <f>M45/100*95</f>
        <v>80.59431032287331</v>
      </c>
    </row>
    <row r="46" spans="1:15" s="16" customFormat="1" ht="15.75" customHeight="1">
      <c r="A46" s="69"/>
      <c r="B46" s="69"/>
      <c r="C46" s="6" t="s">
        <v>70</v>
      </c>
      <c r="D46" s="34">
        <v>30486.2</v>
      </c>
      <c r="E46" s="34">
        <f>D46/12*11</f>
        <v>27945.683333333334</v>
      </c>
      <c r="F46" s="48">
        <v>24046.3</v>
      </c>
      <c r="G46" s="28" t="e">
        <f>SUM(F46/#REF!)*100</f>
        <v>#REF!</v>
      </c>
      <c r="H46" s="28">
        <f t="shared" si="0"/>
        <v>86.04656294561892</v>
      </c>
      <c r="I46" s="28" t="e">
        <f>F46/#REF!*100</f>
        <v>#REF!</v>
      </c>
      <c r="J46" s="22">
        <f>H46-95</f>
        <v>-8.953437054381084</v>
      </c>
      <c r="K46" s="28">
        <f>F46/D46*100</f>
        <v>78.87601603348399</v>
      </c>
      <c r="L46" s="22">
        <f>K46-95</f>
        <v>-16.123983966516008</v>
      </c>
      <c r="M46" s="22">
        <f>D46/D44*100</f>
        <v>15.163883870659673</v>
      </c>
      <c r="N46" s="22">
        <f>M46/100*95</f>
        <v>14.40568967712669</v>
      </c>
      <c r="O46" s="22">
        <f>M46/100*90</f>
        <v>13.647495483593705</v>
      </c>
    </row>
    <row r="47" spans="1:15" s="16" customFormat="1" ht="27" customHeight="1">
      <c r="A47" s="4" t="s">
        <v>18</v>
      </c>
      <c r="B47" s="5" t="s">
        <v>19</v>
      </c>
      <c r="C47" s="5" t="s">
        <v>80</v>
      </c>
      <c r="D47" s="32">
        <f>D48+D49</f>
        <v>163361.56</v>
      </c>
      <c r="E47" s="32">
        <f>E48+E49</f>
        <v>119069.94999999998</v>
      </c>
      <c r="F47" s="32">
        <f>F48+F49</f>
        <v>113030.4</v>
      </c>
      <c r="G47" s="31" t="e">
        <f>SUM(F47/#REF!)*100</f>
        <v>#REF!</v>
      </c>
      <c r="H47" s="31">
        <f t="shared" si="0"/>
        <v>94.92772945650856</v>
      </c>
      <c r="I47" s="31" t="e">
        <f>F47/#REF!*100</f>
        <v>#REF!</v>
      </c>
      <c r="J47" s="8" t="s">
        <v>121</v>
      </c>
      <c r="K47" s="31">
        <f>F47/D47*100</f>
        <v>69.1903284958836</v>
      </c>
      <c r="L47" s="8" t="s">
        <v>121</v>
      </c>
      <c r="M47" s="32">
        <f>M48+M49</f>
        <v>100</v>
      </c>
      <c r="N47" s="32">
        <f>N48+N49</f>
        <v>99.1734101951524</v>
      </c>
      <c r="O47" s="32">
        <f>O48+O49</f>
        <v>94.1734101951524</v>
      </c>
    </row>
    <row r="48" spans="1:15" s="16" customFormat="1" ht="15.75" customHeight="1">
      <c r="A48" s="69"/>
      <c r="B48" s="69"/>
      <c r="C48" s="6" t="s">
        <v>69</v>
      </c>
      <c r="D48" s="34">
        <v>136354.96</v>
      </c>
      <c r="E48" s="34">
        <v>94313.9</v>
      </c>
      <c r="F48" s="34">
        <v>90432.8</v>
      </c>
      <c r="G48" s="28" t="e">
        <f>SUM(F48/#REF!)*100</f>
        <v>#REF!</v>
      </c>
      <c r="H48" s="28">
        <f t="shared" si="0"/>
        <v>95.88491198010051</v>
      </c>
      <c r="I48" s="28" t="e">
        <f>F48/#REF!*100</f>
        <v>#REF!</v>
      </c>
      <c r="J48" s="22">
        <f>H48-100</f>
        <v>-4.115088019899488</v>
      </c>
      <c r="K48" s="28">
        <f>F48/D48*100</f>
        <v>66.32160648941557</v>
      </c>
      <c r="L48" s="22">
        <f>K48-95</f>
        <v>-28.678393510584428</v>
      </c>
      <c r="M48" s="22">
        <f>D48/D47*100</f>
        <v>83.46820390304794</v>
      </c>
      <c r="N48" s="22">
        <f>M48/100*100</f>
        <v>83.46820390304794</v>
      </c>
      <c r="O48" s="22">
        <f>M48/100*95</f>
        <v>79.29479370789554</v>
      </c>
    </row>
    <row r="49" spans="1:15" s="16" customFormat="1" ht="15.75" customHeight="1">
      <c r="A49" s="69"/>
      <c r="B49" s="69"/>
      <c r="C49" s="6" t="s">
        <v>70</v>
      </c>
      <c r="D49" s="34">
        <v>27006.6</v>
      </c>
      <c r="E49" s="34">
        <f>D49/12*11</f>
        <v>24756.049999999996</v>
      </c>
      <c r="F49" s="48">
        <v>22597.6</v>
      </c>
      <c r="G49" s="28" t="e">
        <f>F49/#REF!*100</f>
        <v>#REF!</v>
      </c>
      <c r="H49" s="28">
        <f t="shared" si="0"/>
        <v>91.28112118047913</v>
      </c>
      <c r="I49" s="28" t="e">
        <f>F49/#REF!*100</f>
        <v>#REF!</v>
      </c>
      <c r="J49" s="22">
        <f>H49-95</f>
        <v>-3.7188788195208673</v>
      </c>
      <c r="K49" s="28">
        <f>F49/D49*100</f>
        <v>83.67436108210585</v>
      </c>
      <c r="L49" s="22">
        <f>K49-95</f>
        <v>-11.325638917894153</v>
      </c>
      <c r="M49" s="22">
        <f>D49/D47*100</f>
        <v>16.53179609695206</v>
      </c>
      <c r="N49" s="22">
        <f>M49/100*95</f>
        <v>15.705206292104458</v>
      </c>
      <c r="O49" s="22">
        <f>M49/100*90</f>
        <v>14.878616487256856</v>
      </c>
    </row>
    <row r="50" spans="1:15" s="16" customFormat="1" ht="27" customHeight="1">
      <c r="A50" s="4" t="s">
        <v>20</v>
      </c>
      <c r="B50" s="5" t="s">
        <v>21</v>
      </c>
      <c r="C50" s="5" t="s">
        <v>84</v>
      </c>
      <c r="D50" s="32">
        <f>D51+D52</f>
        <v>135929.7</v>
      </c>
      <c r="E50" s="32">
        <f>E51+E52</f>
        <v>88344.35</v>
      </c>
      <c r="F50" s="32">
        <f>F51+F52</f>
        <v>79872.5</v>
      </c>
      <c r="G50" s="31" t="e">
        <f>SUM(F50/#REF!)*100</f>
        <v>#REF!</v>
      </c>
      <c r="H50" s="31">
        <f t="shared" si="0"/>
        <v>90.41042239826315</v>
      </c>
      <c r="I50" s="31" t="e">
        <f>F50/#REF!*100</f>
        <v>#REF!</v>
      </c>
      <c r="J50" s="8" t="s">
        <v>121</v>
      </c>
      <c r="K50" s="31">
        <f>F50/D50*100</f>
        <v>58.76015322626328</v>
      </c>
      <c r="L50" s="8" t="s">
        <v>121</v>
      </c>
      <c r="M50" s="32">
        <f>M51+M52</f>
        <v>100</v>
      </c>
      <c r="N50" s="32">
        <f>N51+N52</f>
        <v>99.10127808712886</v>
      </c>
      <c r="O50" s="32">
        <f>O51+O52</f>
        <v>94.10127808712886</v>
      </c>
    </row>
    <row r="51" spans="1:15" s="16" customFormat="1" ht="16.5" customHeight="1">
      <c r="A51" s="69"/>
      <c r="B51" s="69"/>
      <c r="C51" s="6" t="s">
        <v>69</v>
      </c>
      <c r="D51" s="34">
        <v>111497.1</v>
      </c>
      <c r="E51" s="34">
        <v>65947.8</v>
      </c>
      <c r="F51" s="34">
        <v>59086.6</v>
      </c>
      <c r="G51" s="28" t="e">
        <f>SUM(F51/#REF!)*100</f>
        <v>#REF!</v>
      </c>
      <c r="H51" s="28">
        <f t="shared" si="0"/>
        <v>89.59601381698859</v>
      </c>
      <c r="I51" s="28" t="e">
        <f>F51/#REF!*100</f>
        <v>#REF!</v>
      </c>
      <c r="J51" s="22">
        <f>H51-100</f>
        <v>-10.403986183011412</v>
      </c>
      <c r="K51" s="28">
        <f>F51/D51*100</f>
        <v>52.99384468295587</v>
      </c>
      <c r="L51" s="22">
        <f>K51-95</f>
        <v>-42.00615531704413</v>
      </c>
      <c r="M51" s="22">
        <f>D51/D50*100</f>
        <v>82.02556174257722</v>
      </c>
      <c r="N51" s="22">
        <f>M51/100*100</f>
        <v>82.02556174257722</v>
      </c>
      <c r="O51" s="22">
        <f>M51/100*95</f>
        <v>77.92428365544836</v>
      </c>
    </row>
    <row r="52" spans="1:15" s="16" customFormat="1" ht="15.75" customHeight="1">
      <c r="A52" s="69"/>
      <c r="B52" s="69"/>
      <c r="C52" s="6" t="s">
        <v>70</v>
      </c>
      <c r="D52" s="34">
        <v>24432.6</v>
      </c>
      <c r="E52" s="34">
        <f>D52/12*11</f>
        <v>22396.55</v>
      </c>
      <c r="F52" s="48">
        <v>20785.9</v>
      </c>
      <c r="G52" s="28" t="e">
        <f>F52/#REF!*100</f>
        <v>#REF!</v>
      </c>
      <c r="H52" s="28">
        <f t="shared" si="0"/>
        <v>92.8084905934173</v>
      </c>
      <c r="I52" s="28" t="e">
        <f>F52/#REF!*100</f>
        <v>#REF!</v>
      </c>
      <c r="J52" s="22">
        <f>H52-95</f>
        <v>-2.1915094065826963</v>
      </c>
      <c r="K52" s="28">
        <f>F52/D52*100</f>
        <v>85.07444971063252</v>
      </c>
      <c r="L52" s="22">
        <f>K52-95</f>
        <v>-9.925550289367479</v>
      </c>
      <c r="M52" s="22">
        <f>D52/D50*100</f>
        <v>17.97443825742277</v>
      </c>
      <c r="N52" s="22">
        <f>M52/100*95</f>
        <v>17.07571634455163</v>
      </c>
      <c r="O52" s="22">
        <f>M52/100*90</f>
        <v>16.17699443168049</v>
      </c>
    </row>
    <row r="53" spans="1:15" s="16" customFormat="1" ht="27" customHeight="1">
      <c r="A53" s="4" t="s">
        <v>22</v>
      </c>
      <c r="B53" s="5" t="s">
        <v>23</v>
      </c>
      <c r="C53" s="5" t="s">
        <v>83</v>
      </c>
      <c r="D53" s="32">
        <f>D54+D55</f>
        <v>127546.4</v>
      </c>
      <c r="E53" s="32">
        <f>E54+E55</f>
        <v>85175.69166666667</v>
      </c>
      <c r="F53" s="32">
        <f>F54+F55</f>
        <v>81729.8</v>
      </c>
      <c r="G53" s="31" t="e">
        <f>SUM(F53/#REF!)*100</f>
        <v>#REF!</v>
      </c>
      <c r="H53" s="31">
        <f t="shared" si="0"/>
        <v>95.95437195843142</v>
      </c>
      <c r="I53" s="31" t="e">
        <f>F53/#REF!*100</f>
        <v>#REF!</v>
      </c>
      <c r="J53" s="8" t="s">
        <v>121</v>
      </c>
      <c r="K53" s="31">
        <f>F53/D53*100</f>
        <v>64.07848437901815</v>
      </c>
      <c r="L53" s="8" t="s">
        <v>121</v>
      </c>
      <c r="M53" s="32">
        <f>M54+M55</f>
        <v>100</v>
      </c>
      <c r="N53" s="32">
        <f>N54+N55</f>
        <v>99.06715908877084</v>
      </c>
      <c r="O53" s="32">
        <f>O54+O55</f>
        <v>94.06715908877084</v>
      </c>
    </row>
    <row r="54" spans="1:15" s="16" customFormat="1" ht="16.5" customHeight="1">
      <c r="A54" s="69"/>
      <c r="B54" s="69"/>
      <c r="C54" s="6" t="s">
        <v>69</v>
      </c>
      <c r="D54" s="34">
        <v>103750.3</v>
      </c>
      <c r="E54" s="34">
        <v>63362.6</v>
      </c>
      <c r="F54" s="34">
        <v>62285.4</v>
      </c>
      <c r="G54" s="28" t="e">
        <f>SUM(F54/#REF!)*100</f>
        <v>#REF!</v>
      </c>
      <c r="H54" s="28">
        <f t="shared" si="0"/>
        <v>98.29994349979326</v>
      </c>
      <c r="I54" s="28" t="e">
        <f>F54/#REF!*100</f>
        <v>#REF!</v>
      </c>
      <c r="J54" s="22">
        <f>H54-100</f>
        <v>-1.7000565002067418</v>
      </c>
      <c r="K54" s="28">
        <f>F54/D54*100</f>
        <v>60.03394688979212</v>
      </c>
      <c r="L54" s="22">
        <f>K54-95</f>
        <v>-34.96605311020788</v>
      </c>
      <c r="M54" s="22">
        <f>D54/D53*100</f>
        <v>81.34318177541664</v>
      </c>
      <c r="N54" s="22">
        <f>M54/100*100</f>
        <v>81.34318177541664</v>
      </c>
      <c r="O54" s="22">
        <f>M54/100*95</f>
        <v>77.2760226866458</v>
      </c>
    </row>
    <row r="55" spans="1:15" s="16" customFormat="1" ht="15.75" customHeight="1">
      <c r="A55" s="69"/>
      <c r="B55" s="69"/>
      <c r="C55" s="6" t="s">
        <v>70</v>
      </c>
      <c r="D55" s="34">
        <v>23796.1</v>
      </c>
      <c r="E55" s="34">
        <f>D55/12*11</f>
        <v>21813.091666666667</v>
      </c>
      <c r="F55" s="34">
        <v>19444.4</v>
      </c>
      <c r="G55" s="28" t="e">
        <f>F55/#REF!*100</f>
        <v>#REF!</v>
      </c>
      <c r="H55" s="28">
        <f t="shared" si="0"/>
        <v>89.1409631295579</v>
      </c>
      <c r="I55" s="28" t="e">
        <f>F55/#REF!*100</f>
        <v>#REF!</v>
      </c>
      <c r="J55" s="22">
        <f>H55-95</f>
        <v>-5.859036870442097</v>
      </c>
      <c r="K55" s="28">
        <f>F55/D55*100</f>
        <v>81.71254953542808</v>
      </c>
      <c r="L55" s="22">
        <f>K55-95</f>
        <v>-13.287450464571918</v>
      </c>
      <c r="M55" s="22">
        <f>D55/D53*100</f>
        <v>18.656818224583365</v>
      </c>
      <c r="N55" s="22">
        <f>M55/100*95</f>
        <v>17.723977313354197</v>
      </c>
      <c r="O55" s="22">
        <f>M55/100*90</f>
        <v>16.79113640212503</v>
      </c>
    </row>
    <row r="56" spans="1:15" s="16" customFormat="1" ht="27" customHeight="1">
      <c r="A56" s="4" t="s">
        <v>24</v>
      </c>
      <c r="B56" s="5" t="s">
        <v>25</v>
      </c>
      <c r="C56" s="5" t="s">
        <v>82</v>
      </c>
      <c r="D56" s="32">
        <f>D57+D58</f>
        <v>132304.5</v>
      </c>
      <c r="E56" s="32">
        <f>E57+E58</f>
        <v>98165.36666666667</v>
      </c>
      <c r="F56" s="32">
        <f>F57+F58</f>
        <v>95881.9</v>
      </c>
      <c r="G56" s="31" t="e">
        <f>SUM(F56/#REF!)*100</f>
        <v>#REF!</v>
      </c>
      <c r="H56" s="31">
        <f t="shared" si="0"/>
        <v>97.6738571410623</v>
      </c>
      <c r="I56" s="31" t="e">
        <f>F56/#REF!*100</f>
        <v>#REF!</v>
      </c>
      <c r="J56" s="8" t="s">
        <v>121</v>
      </c>
      <c r="K56" s="31">
        <f>F56/D56*100</f>
        <v>72.4706264715108</v>
      </c>
      <c r="L56" s="8" t="s">
        <v>121</v>
      </c>
      <c r="M56" s="32">
        <f>M57+M58</f>
        <v>100</v>
      </c>
      <c r="N56" s="32">
        <f>N57+N58</f>
        <v>99.07285088564637</v>
      </c>
      <c r="O56" s="32">
        <f>O57+O58</f>
        <v>94.07285088564636</v>
      </c>
    </row>
    <row r="57" spans="1:15" s="16" customFormat="1" ht="16.5" customHeight="1">
      <c r="A57" s="69"/>
      <c r="B57" s="69"/>
      <c r="C57" s="6" t="s">
        <v>69</v>
      </c>
      <c r="D57" s="34">
        <v>107771.3</v>
      </c>
      <c r="E57" s="34">
        <v>75676.6</v>
      </c>
      <c r="F57" s="34">
        <v>75089</v>
      </c>
      <c r="G57" s="28" t="e">
        <f>SUM(F57/#REF!)*100</f>
        <v>#REF!</v>
      </c>
      <c r="H57" s="28">
        <f t="shared" si="0"/>
        <v>99.2235380553566</v>
      </c>
      <c r="I57" s="28" t="e">
        <f>F57/#REF!*100</f>
        <v>#REF!</v>
      </c>
      <c r="J57" s="22">
        <f>H57-100</f>
        <v>-0.7764619446434011</v>
      </c>
      <c r="K57" s="28">
        <f>F57/D57*100</f>
        <v>69.67439383212414</v>
      </c>
      <c r="L57" s="22">
        <f>K57-95</f>
        <v>-25.32560616787586</v>
      </c>
      <c r="M57" s="22">
        <f>D57/D56*100</f>
        <v>81.45701771292738</v>
      </c>
      <c r="N57" s="22">
        <f>M57/100*100</f>
        <v>81.45701771292738</v>
      </c>
      <c r="O57" s="22">
        <f>M57/100*95</f>
        <v>77.384166827281</v>
      </c>
    </row>
    <row r="58" spans="1:15" s="16" customFormat="1" ht="17.25" customHeight="1">
      <c r="A58" s="69"/>
      <c r="B58" s="69"/>
      <c r="C58" s="6" t="s">
        <v>70</v>
      </c>
      <c r="D58" s="34">
        <v>24533.2</v>
      </c>
      <c r="E58" s="34">
        <f>D58/12*11</f>
        <v>22488.766666666666</v>
      </c>
      <c r="F58" s="48">
        <v>20792.9</v>
      </c>
      <c r="G58" s="28" t="e">
        <f>F58/#REF!*100</f>
        <v>#REF!</v>
      </c>
      <c r="H58" s="28">
        <f t="shared" si="0"/>
        <v>92.4590499256666</v>
      </c>
      <c r="I58" s="28" t="e">
        <f>F58/#REF!*100</f>
        <v>#REF!</v>
      </c>
      <c r="J58" s="22">
        <f>H58-95</f>
        <v>-2.540950074333395</v>
      </c>
      <c r="K58" s="28">
        <f>F58/D58*100</f>
        <v>84.75412909852771</v>
      </c>
      <c r="L58" s="22">
        <f>K58-95</f>
        <v>-10.245870901472287</v>
      </c>
      <c r="M58" s="22">
        <f>D58/D56*100</f>
        <v>18.542982287072622</v>
      </c>
      <c r="N58" s="22">
        <f>M58/100*95</f>
        <v>17.61583317271899</v>
      </c>
      <c r="O58" s="22">
        <f>M58/100*90</f>
        <v>16.688684058365357</v>
      </c>
    </row>
    <row r="59" spans="1:15" s="16" customFormat="1" ht="27" customHeight="1">
      <c r="A59" s="4" t="s">
        <v>26</v>
      </c>
      <c r="B59" s="5" t="s">
        <v>27</v>
      </c>
      <c r="C59" s="5" t="s">
        <v>123</v>
      </c>
      <c r="D59" s="32">
        <f>D60+D61</f>
        <v>119330.6</v>
      </c>
      <c r="E59" s="32">
        <f>E60+E61</f>
        <v>91193.34166666667</v>
      </c>
      <c r="F59" s="32">
        <f>F60+F61</f>
        <v>82059.6</v>
      </c>
      <c r="G59" s="31" t="e">
        <f>SUM(F59/#REF!)*100</f>
        <v>#REF!</v>
      </c>
      <c r="H59" s="31">
        <f t="shared" si="0"/>
        <v>89.98420114918844</v>
      </c>
      <c r="I59" s="31" t="e">
        <f>F59/#REF!*100</f>
        <v>#REF!</v>
      </c>
      <c r="J59" s="8" t="s">
        <v>121</v>
      </c>
      <c r="K59" s="31">
        <f>F59/D59*100</f>
        <v>68.76660303392424</v>
      </c>
      <c r="L59" s="8" t="s">
        <v>121</v>
      </c>
      <c r="M59" s="32">
        <f>M60+M61</f>
        <v>100.00000000000001</v>
      </c>
      <c r="N59" s="32">
        <f>N60+N61</f>
        <v>99.03689833119084</v>
      </c>
      <c r="O59" s="32">
        <f>O60+O61</f>
        <v>94.03689833119083</v>
      </c>
    </row>
    <row r="60" spans="1:15" s="16" customFormat="1" ht="16.5" customHeight="1">
      <c r="A60" s="69"/>
      <c r="B60" s="69"/>
      <c r="C60" s="6" t="s">
        <v>69</v>
      </c>
      <c r="D60" s="34">
        <v>96345.1</v>
      </c>
      <c r="E60" s="34">
        <v>70123.3</v>
      </c>
      <c r="F60" s="34">
        <v>63504.3</v>
      </c>
      <c r="G60" s="28" t="e">
        <f>SUM(F60/#REF!)*100</f>
        <v>#REF!</v>
      </c>
      <c r="H60" s="28">
        <f t="shared" si="0"/>
        <v>90.56091199358843</v>
      </c>
      <c r="I60" s="28" t="e">
        <f>F60/#REF!*100</f>
        <v>#REF!</v>
      </c>
      <c r="J60" s="22">
        <f>H60-100</f>
        <v>-9.439088006411566</v>
      </c>
      <c r="K60" s="28">
        <f>F60/D60*100</f>
        <v>65.91336767515939</v>
      </c>
      <c r="L60" s="22">
        <f>K60-95</f>
        <v>-29.086632324840608</v>
      </c>
      <c r="M60" s="22">
        <f>D60/D59*100</f>
        <v>80.73796662381653</v>
      </c>
      <c r="N60" s="22">
        <f>M60/100*100</f>
        <v>80.73796662381653</v>
      </c>
      <c r="O60" s="22">
        <f>M60/100*95</f>
        <v>76.7010682926257</v>
      </c>
    </row>
    <row r="61" spans="1:15" s="16" customFormat="1" ht="16.5" customHeight="1">
      <c r="A61" s="69"/>
      <c r="B61" s="69"/>
      <c r="C61" s="6" t="s">
        <v>70</v>
      </c>
      <c r="D61" s="34">
        <v>22985.5</v>
      </c>
      <c r="E61" s="34">
        <f>D61/12*11</f>
        <v>21070.041666666664</v>
      </c>
      <c r="F61" s="48">
        <v>18555.3</v>
      </c>
      <c r="G61" s="28" t="e">
        <f>F61/#REF!*100</f>
        <v>#REF!</v>
      </c>
      <c r="H61" s="28">
        <f t="shared" si="0"/>
        <v>88.06484720604493</v>
      </c>
      <c r="I61" s="28" t="e">
        <f>F61/#REF!*100</f>
        <v>#REF!</v>
      </c>
      <c r="J61" s="22">
        <f>H61-95</f>
        <v>-6.935152793955069</v>
      </c>
      <c r="K61" s="28">
        <f>F61/D61*100</f>
        <v>80.7261099388745</v>
      </c>
      <c r="L61" s="22">
        <f>K61-95</f>
        <v>-14.273890061125499</v>
      </c>
      <c r="M61" s="22">
        <f>D61/D59*100</f>
        <v>19.262033376183478</v>
      </c>
      <c r="N61" s="22">
        <f>M61/100*95</f>
        <v>18.298931707374305</v>
      </c>
      <c r="O61" s="22">
        <f>M61/100*90</f>
        <v>17.335830038565128</v>
      </c>
    </row>
    <row r="62" spans="1:15" s="16" customFormat="1" ht="27" customHeight="1">
      <c r="A62" s="4" t="s">
        <v>28</v>
      </c>
      <c r="B62" s="5" t="s">
        <v>29</v>
      </c>
      <c r="C62" s="5" t="s">
        <v>81</v>
      </c>
      <c r="D62" s="32">
        <f>D63+D64</f>
        <v>27054.600000000002</v>
      </c>
      <c r="E62" s="32">
        <f>E63+E64</f>
        <v>20979.891666666666</v>
      </c>
      <c r="F62" s="32">
        <f>F63+F64</f>
        <v>20992</v>
      </c>
      <c r="G62" s="31" t="e">
        <f>SUM(F62/#REF!)*100</f>
        <v>#REF!</v>
      </c>
      <c r="H62" s="31">
        <f>F62/E62*100</f>
        <v>100.05771399359784</v>
      </c>
      <c r="I62" s="31" t="e">
        <f>F62/#REF!*100</f>
        <v>#REF!</v>
      </c>
      <c r="J62" s="8" t="s">
        <v>121</v>
      </c>
      <c r="K62" s="31">
        <f>F62/D62*100</f>
        <v>77.5912414155079</v>
      </c>
      <c r="L62" s="8" t="s">
        <v>121</v>
      </c>
      <c r="M62" s="32">
        <f>M63+M64</f>
        <v>99.99999999999999</v>
      </c>
      <c r="N62" s="32">
        <f>N63+N64</f>
        <v>99.81967946301182</v>
      </c>
      <c r="O62" s="32">
        <f>O63+O64</f>
        <v>94.81967946301182</v>
      </c>
    </row>
    <row r="63" spans="1:15" s="16" customFormat="1" ht="15.75" customHeight="1">
      <c r="A63" s="69"/>
      <c r="B63" s="69"/>
      <c r="C63" s="6" t="s">
        <v>69</v>
      </c>
      <c r="D63" s="34">
        <v>26078.9</v>
      </c>
      <c r="E63" s="34">
        <v>20085.5</v>
      </c>
      <c r="F63" s="34">
        <v>20086.9</v>
      </c>
      <c r="G63" s="28" t="e">
        <f>SUM(F63/#REF!)*100</f>
        <v>#REF!</v>
      </c>
      <c r="H63" s="28">
        <f t="shared" si="0"/>
        <v>100.0069702023848</v>
      </c>
      <c r="I63" s="28" t="e">
        <f>F63/#REF!*100</f>
        <v>#REF!</v>
      </c>
      <c r="J63" s="22">
        <f>H63-100</f>
        <v>0.006970202384806612</v>
      </c>
      <c r="K63" s="28">
        <f>F63/D63*100</f>
        <v>77.02357077944238</v>
      </c>
      <c r="L63" s="22">
        <f>K63-95</f>
        <v>-17.97642922055762</v>
      </c>
      <c r="M63" s="22">
        <f>D63/D62*100</f>
        <v>96.3935892602367</v>
      </c>
      <c r="N63" s="22">
        <f>M63/100*100</f>
        <v>96.3935892602367</v>
      </c>
      <c r="O63" s="22">
        <f>M63/100*95</f>
        <v>91.57390979722486</v>
      </c>
    </row>
    <row r="64" spans="1:15" s="16" customFormat="1" ht="15.75" customHeight="1">
      <c r="A64" s="69"/>
      <c r="B64" s="69"/>
      <c r="C64" s="6" t="s">
        <v>70</v>
      </c>
      <c r="D64" s="34">
        <v>975.7</v>
      </c>
      <c r="E64" s="34">
        <f>D64/12*11</f>
        <v>894.3916666666667</v>
      </c>
      <c r="F64" s="48">
        <v>905.1</v>
      </c>
      <c r="G64" s="28" t="e">
        <f>F64/#REF!*100</f>
        <v>#REF!</v>
      </c>
      <c r="H64" s="28">
        <f t="shared" si="0"/>
        <v>101.19727561564191</v>
      </c>
      <c r="I64" s="28" t="e">
        <f>F64/#REF!*100</f>
        <v>#REF!</v>
      </c>
      <c r="J64" s="22">
        <f>H64-95</f>
        <v>6.197275615641914</v>
      </c>
      <c r="K64" s="28">
        <f>F64/D64*100</f>
        <v>92.76416931433842</v>
      </c>
      <c r="L64" s="22">
        <f>K64-95</f>
        <v>-2.2358306856615826</v>
      </c>
      <c r="M64" s="22">
        <f>D64/D62*100</f>
        <v>3.606410739763293</v>
      </c>
      <c r="N64" s="22">
        <f>M64/100*95</f>
        <v>3.4260902027751285</v>
      </c>
      <c r="O64" s="22">
        <f>M64/100*90</f>
        <v>3.245769665786964</v>
      </c>
    </row>
    <row r="65" spans="1:15" s="16" customFormat="1" ht="43.5" customHeight="1">
      <c r="A65" s="4" t="s">
        <v>30</v>
      </c>
      <c r="B65" s="5" t="s">
        <v>31</v>
      </c>
      <c r="C65" s="5" t="s">
        <v>85</v>
      </c>
      <c r="D65" s="32">
        <f>D66+D67+D68</f>
        <v>1757960.4000000001</v>
      </c>
      <c r="E65" s="32">
        <f>E66+E67+E68</f>
        <v>1533298.9416666667</v>
      </c>
      <c r="F65" s="32">
        <f>F66+F67+F68</f>
        <v>1099101.2</v>
      </c>
      <c r="G65" s="31" t="e">
        <f>SUM(F65/#REF!)*100</f>
        <v>#REF!</v>
      </c>
      <c r="H65" s="31">
        <f t="shared" si="0"/>
        <v>71.68212082669919</v>
      </c>
      <c r="I65" s="31" t="e">
        <f>F65/#REF!*100</f>
        <v>#REF!</v>
      </c>
      <c r="J65" s="8" t="s">
        <v>121</v>
      </c>
      <c r="K65" s="31">
        <f>F65/D65*100</f>
        <v>62.52138557842372</v>
      </c>
      <c r="L65" s="8" t="s">
        <v>121</v>
      </c>
      <c r="M65" s="32">
        <f>M66+M67+M68</f>
        <v>99.99999999999999</v>
      </c>
      <c r="N65" s="32">
        <f>N66+N67+N68</f>
        <v>98.03815859560886</v>
      </c>
      <c r="O65" s="32">
        <f>O66+O67+O68</f>
        <v>93.03815859560886</v>
      </c>
    </row>
    <row r="66" spans="1:15" s="16" customFormat="1" ht="15.75" customHeight="1">
      <c r="A66" s="69"/>
      <c r="B66" s="69"/>
      <c r="C66" s="6" t="s">
        <v>69</v>
      </c>
      <c r="D66" s="34">
        <v>1068192.5</v>
      </c>
      <c r="E66" s="34">
        <v>901011.7</v>
      </c>
      <c r="F66" s="34">
        <v>870362.6</v>
      </c>
      <c r="G66" s="28" t="e">
        <f>SUM(F66/#REF!)*100</f>
        <v>#REF!</v>
      </c>
      <c r="H66" s="28">
        <f t="shared" si="0"/>
        <v>96.59836825648324</v>
      </c>
      <c r="I66" s="28" t="e">
        <f>F66/#REF!*100</f>
        <v>#REF!</v>
      </c>
      <c r="J66" s="22">
        <f>H66-100</f>
        <v>-3.4016317435167593</v>
      </c>
      <c r="K66" s="28">
        <f>F66/D66*100</f>
        <v>81.47993924316076</v>
      </c>
      <c r="L66" s="22">
        <f>K66-95</f>
        <v>-13.520060756839243</v>
      </c>
      <c r="M66" s="22">
        <f>D66/D65*100</f>
        <v>60.76317191217731</v>
      </c>
      <c r="N66" s="22">
        <f>M66/100*100</f>
        <v>60.76317191217731</v>
      </c>
      <c r="O66" s="22">
        <f>M66/100*95</f>
        <v>57.72501331656845</v>
      </c>
    </row>
    <row r="67" spans="1:15" s="16" customFormat="1" ht="25.5">
      <c r="A67" s="69"/>
      <c r="B67" s="69"/>
      <c r="C67" s="6" t="s">
        <v>127</v>
      </c>
      <c r="D67" s="34">
        <v>686872.3</v>
      </c>
      <c r="E67" s="34">
        <f>D67/12*11</f>
        <v>629632.9416666667</v>
      </c>
      <c r="F67" s="34">
        <v>228379.4</v>
      </c>
      <c r="G67" s="28" t="e">
        <f>SUM(F67/#REF!)*100</f>
        <v>#REF!</v>
      </c>
      <c r="H67" s="28">
        <f aca="true" t="shared" si="1" ref="H67:H130">F67/E67*100</f>
        <v>36.271831552439025</v>
      </c>
      <c r="I67" s="28" t="e">
        <f>F67/#REF!*100</f>
        <v>#REF!</v>
      </c>
      <c r="J67" s="22">
        <f>H67-95</f>
        <v>-58.728168447560975</v>
      </c>
      <c r="K67" s="28">
        <f>F67/D67*100</f>
        <v>33.2491789230691</v>
      </c>
      <c r="L67" s="22">
        <f>K67-95</f>
        <v>-61.7508210769309</v>
      </c>
      <c r="M67" s="22">
        <f>D67/D65*100</f>
        <v>39.072114479939366</v>
      </c>
      <c r="N67" s="22">
        <f>M67/100*95</f>
        <v>37.1185087559424</v>
      </c>
      <c r="O67" s="22">
        <f>M67/100*90</f>
        <v>35.16490303194543</v>
      </c>
    </row>
    <row r="68" spans="1:15" s="16" customFormat="1" ht="27" customHeight="1">
      <c r="A68" s="69"/>
      <c r="B68" s="69"/>
      <c r="C68" s="6" t="s">
        <v>71</v>
      </c>
      <c r="D68" s="34">
        <v>2895.6</v>
      </c>
      <c r="E68" s="34">
        <f>D68/12*11</f>
        <v>2654.2999999999997</v>
      </c>
      <c r="F68" s="34">
        <v>359.2</v>
      </c>
      <c r="G68" s="28" t="e">
        <f>SUM(F68/#REF!)*100</f>
        <v>#REF!</v>
      </c>
      <c r="H68" s="28">
        <f t="shared" si="1"/>
        <v>13.532758165994801</v>
      </c>
      <c r="I68" s="28" t="e">
        <f>F68/#REF!*100</f>
        <v>#REF!</v>
      </c>
      <c r="J68" s="22">
        <f>H68-95</f>
        <v>-81.4672418340052</v>
      </c>
      <c r="K68" s="28">
        <f>F68/D68*100</f>
        <v>12.405028318828567</v>
      </c>
      <c r="L68" s="22">
        <f>K68-95</f>
        <v>-82.59497168117143</v>
      </c>
      <c r="M68" s="22">
        <f>D68/D65*100</f>
        <v>0.1647136078833175</v>
      </c>
      <c r="N68" s="22">
        <f>M68/100*95</f>
        <v>0.1564779274891516</v>
      </c>
      <c r="O68" s="22">
        <f>M68/100*90</f>
        <v>0.14824224709498574</v>
      </c>
    </row>
    <row r="69" spans="1:15" s="16" customFormat="1" ht="38.25">
      <c r="A69" s="4" t="s">
        <v>132</v>
      </c>
      <c r="B69" s="5" t="s">
        <v>133</v>
      </c>
      <c r="C69" s="5" t="s">
        <v>134</v>
      </c>
      <c r="D69" s="32">
        <f>D70+D72+D71</f>
        <v>253754</v>
      </c>
      <c r="E69" s="32">
        <f>E70+E72+E71</f>
        <v>80847.35833333334</v>
      </c>
      <c r="F69" s="32">
        <f>F70+F72+F71</f>
        <v>33878.6</v>
      </c>
      <c r="G69" s="31" t="e">
        <f>SUM(F69/#REF!)*100</f>
        <v>#REF!</v>
      </c>
      <c r="H69" s="31">
        <f t="shared" si="1"/>
        <v>41.904399473782014</v>
      </c>
      <c r="I69" s="31" t="e">
        <f>F69/#REF!*100</f>
        <v>#REF!</v>
      </c>
      <c r="J69" s="8" t="s">
        <v>121</v>
      </c>
      <c r="K69" s="31">
        <f>F69/D69*100</f>
        <v>13.350961955279523</v>
      </c>
      <c r="L69" s="8" t="s">
        <v>121</v>
      </c>
      <c r="M69" s="32">
        <f>M70+M72+M71</f>
        <v>100</v>
      </c>
      <c r="N69" s="32">
        <f>N70+N72+N71</f>
        <v>98.36723559037493</v>
      </c>
      <c r="O69" s="32">
        <f>O70+O72+O71</f>
        <v>93.36723559037493</v>
      </c>
    </row>
    <row r="70" spans="1:15" s="16" customFormat="1" ht="15.75" customHeight="1">
      <c r="A70" s="69"/>
      <c r="B70" s="69"/>
      <c r="C70" s="6" t="s">
        <v>69</v>
      </c>
      <c r="D70" s="34">
        <v>170889.9</v>
      </c>
      <c r="E70" s="34">
        <v>4888.6</v>
      </c>
      <c r="F70" s="34">
        <v>5378.6</v>
      </c>
      <c r="G70" s="28" t="e">
        <f>SUM(F70/#REF!)*100</f>
        <v>#REF!</v>
      </c>
      <c r="H70" s="28">
        <f t="shared" si="1"/>
        <v>110.02331955979217</v>
      </c>
      <c r="I70" s="28" t="e">
        <f>F70/#REF!*100</f>
        <v>#REF!</v>
      </c>
      <c r="J70" s="22">
        <f>H70-100</f>
        <v>10.02331955979217</v>
      </c>
      <c r="K70" s="28">
        <f>F70/D70*100</f>
        <v>3.1474066050714526</v>
      </c>
      <c r="L70" s="22">
        <f>K70-95</f>
        <v>-91.85259339492855</v>
      </c>
      <c r="M70" s="22">
        <f>D70/D69*100</f>
        <v>67.3447118074986</v>
      </c>
      <c r="N70" s="22">
        <f>M70/100*100</f>
        <v>67.3447118074986</v>
      </c>
      <c r="O70" s="22">
        <f>M70/100*95</f>
        <v>63.97747621712367</v>
      </c>
    </row>
    <row r="71" spans="1:15" s="16" customFormat="1" ht="16.5" customHeight="1">
      <c r="A71" s="69"/>
      <c r="B71" s="69"/>
      <c r="C71" s="6" t="s">
        <v>70</v>
      </c>
      <c r="D71" s="34">
        <v>28500</v>
      </c>
      <c r="E71" s="34">
        <f>D71/12*11</f>
        <v>26125</v>
      </c>
      <c r="F71" s="34">
        <v>28500</v>
      </c>
      <c r="G71" s="28" t="e">
        <f>SUM(F71/#REF!)*100</f>
        <v>#REF!</v>
      </c>
      <c r="H71" s="28">
        <f t="shared" si="1"/>
        <v>109.09090909090908</v>
      </c>
      <c r="I71" s="28" t="e">
        <f>F71/#REF!*100</f>
        <v>#REF!</v>
      </c>
      <c r="J71" s="22">
        <f>H71-95</f>
        <v>14.09090909090908</v>
      </c>
      <c r="K71" s="28">
        <f>F71/D71*100</f>
        <v>100</v>
      </c>
      <c r="L71" s="22">
        <f>K71-95</f>
        <v>5</v>
      </c>
      <c r="M71" s="22">
        <f>D71/D69*100</f>
        <v>11.231350047683977</v>
      </c>
      <c r="N71" s="22">
        <f>M71/100*95</f>
        <v>10.669782545299778</v>
      </c>
      <c r="O71" s="22">
        <f>M71/100*90</f>
        <v>10.10821504291558</v>
      </c>
    </row>
    <row r="72" spans="1:15" s="16" customFormat="1" ht="25.5">
      <c r="A72" s="69"/>
      <c r="B72" s="69"/>
      <c r="C72" s="6" t="s">
        <v>127</v>
      </c>
      <c r="D72" s="34">
        <v>54364.1</v>
      </c>
      <c r="E72" s="34">
        <f>D72/12*11</f>
        <v>49833.75833333333</v>
      </c>
      <c r="F72" s="34">
        <v>0</v>
      </c>
      <c r="G72" s="28" t="e">
        <f>SUM(F72/#REF!)*100</f>
        <v>#REF!</v>
      </c>
      <c r="H72" s="28">
        <f t="shared" si="1"/>
        <v>0</v>
      </c>
      <c r="I72" s="28" t="e">
        <f>F72/#REF!*100</f>
        <v>#REF!</v>
      </c>
      <c r="J72" s="22">
        <f>H72-95</f>
        <v>-95</v>
      </c>
      <c r="K72" s="28">
        <f>F72/D72*100</f>
        <v>0</v>
      </c>
      <c r="L72" s="22">
        <f>K72-95</f>
        <v>-95</v>
      </c>
      <c r="M72" s="22">
        <f>D72/D69*100</f>
        <v>21.42393814481742</v>
      </c>
      <c r="N72" s="22">
        <f>M72/100*95</f>
        <v>20.35274123757655</v>
      </c>
      <c r="O72" s="22">
        <f>M72/100*90</f>
        <v>19.281544330335677</v>
      </c>
    </row>
    <row r="73" spans="1:15" s="16" customFormat="1" ht="38.25">
      <c r="A73" s="4" t="s">
        <v>32</v>
      </c>
      <c r="B73" s="5" t="s">
        <v>33</v>
      </c>
      <c r="C73" s="5" t="s">
        <v>86</v>
      </c>
      <c r="D73" s="32">
        <f>D74+D75</f>
        <v>2478696.8</v>
      </c>
      <c r="E73" s="32">
        <f>E74+E75</f>
        <v>1993875.7666666666</v>
      </c>
      <c r="F73" s="32">
        <f>F74+F75</f>
        <v>1650063.2000000002</v>
      </c>
      <c r="G73" s="31" t="e">
        <f>SUM(F73/#REF!)*100</f>
        <v>#REF!</v>
      </c>
      <c r="H73" s="31">
        <f t="shared" si="1"/>
        <v>82.75657027310947</v>
      </c>
      <c r="I73" s="31" t="e">
        <f>F73/#REF!*100</f>
        <v>#REF!</v>
      </c>
      <c r="J73" s="8" t="s">
        <v>121</v>
      </c>
      <c r="K73" s="31">
        <f>F73/D73*100</f>
        <v>66.5697878013963</v>
      </c>
      <c r="L73" s="8" t="s">
        <v>121</v>
      </c>
      <c r="M73" s="32">
        <f>M74+M75</f>
        <v>100.00000000000001</v>
      </c>
      <c r="N73" s="32">
        <f>N74+N75</f>
        <v>98.02323543565313</v>
      </c>
      <c r="O73" s="32">
        <f>O74+O75</f>
        <v>93.02323543565313</v>
      </c>
    </row>
    <row r="74" spans="1:15" s="16" customFormat="1" ht="17.25" customHeight="1">
      <c r="A74" s="69"/>
      <c r="B74" s="69"/>
      <c r="C74" s="6" t="s">
        <v>69</v>
      </c>
      <c r="D74" s="34">
        <v>1498736.8</v>
      </c>
      <c r="E74" s="34">
        <v>1095579.1</v>
      </c>
      <c r="F74" s="34">
        <v>1125858.6</v>
      </c>
      <c r="G74" s="28" t="e">
        <f>SUM(F74/#REF!)*100</f>
        <v>#REF!</v>
      </c>
      <c r="H74" s="28">
        <f t="shared" si="1"/>
        <v>102.76378948813462</v>
      </c>
      <c r="I74" s="28" t="e">
        <f>F74/#REF!*100</f>
        <v>#REF!</v>
      </c>
      <c r="J74" s="22">
        <f>H74-100</f>
        <v>2.76378948813462</v>
      </c>
      <c r="K74" s="28">
        <f>F74/D74*100</f>
        <v>75.12050147831161</v>
      </c>
      <c r="L74" s="22">
        <f>K74-95</f>
        <v>-19.87949852168839</v>
      </c>
      <c r="M74" s="22">
        <f>D74/D73*100</f>
        <v>60.46470871306246</v>
      </c>
      <c r="N74" s="22">
        <f>M74/100*100</f>
        <v>60.46470871306246</v>
      </c>
      <c r="O74" s="22">
        <f>M74/100*95</f>
        <v>57.44147327740933</v>
      </c>
    </row>
    <row r="75" spans="1:15" s="16" customFormat="1" ht="25.5">
      <c r="A75" s="69"/>
      <c r="B75" s="69"/>
      <c r="C75" s="6" t="s">
        <v>127</v>
      </c>
      <c r="D75" s="34">
        <v>979960</v>
      </c>
      <c r="E75" s="34">
        <f>D75/12*11</f>
        <v>898296.6666666666</v>
      </c>
      <c r="F75" s="34">
        <v>524204.6</v>
      </c>
      <c r="G75" s="28" t="e">
        <f>SUM(F75/#REF!)*100</f>
        <v>#REF!</v>
      </c>
      <c r="H75" s="28">
        <f t="shared" si="1"/>
        <v>58.35539855059019</v>
      </c>
      <c r="I75" s="28" t="e">
        <f>F75/#REF!*100</f>
        <v>#REF!</v>
      </c>
      <c r="J75" s="22">
        <f>H75-95</f>
        <v>-36.64460144940981</v>
      </c>
      <c r="K75" s="28">
        <f>F75/D75*100</f>
        <v>53.49244867137434</v>
      </c>
      <c r="L75" s="22">
        <f>K75-95</f>
        <v>-41.50755132862566</v>
      </c>
      <c r="M75" s="22">
        <f>D75/D73*100</f>
        <v>39.53529128693756</v>
      </c>
      <c r="N75" s="22">
        <f>M75/100*95</f>
        <v>37.55852672259068</v>
      </c>
      <c r="O75" s="22">
        <f>M75/100*90</f>
        <v>35.581762158243805</v>
      </c>
    </row>
    <row r="76" spans="1:15" s="16" customFormat="1" ht="26.25" customHeight="1">
      <c r="A76" s="4" t="s">
        <v>34</v>
      </c>
      <c r="B76" s="5" t="s">
        <v>135</v>
      </c>
      <c r="C76" s="5" t="s">
        <v>87</v>
      </c>
      <c r="D76" s="32">
        <f>D77+D78</f>
        <v>902518.7</v>
      </c>
      <c r="E76" s="32">
        <f>E77+E78</f>
        <v>607174.4666666667</v>
      </c>
      <c r="F76" s="32">
        <f>F77+F78</f>
        <v>523866.6</v>
      </c>
      <c r="G76" s="31" t="e">
        <f>SUM(F76/#REF!)*100</f>
        <v>#REF!</v>
      </c>
      <c r="H76" s="31">
        <f t="shared" si="1"/>
        <v>86.27941864485518</v>
      </c>
      <c r="I76" s="31" t="e">
        <f>F76/#REF!*100</f>
        <v>#REF!</v>
      </c>
      <c r="J76" s="8" t="s">
        <v>121</v>
      </c>
      <c r="K76" s="31">
        <f>F76/D76*100</f>
        <v>58.04495796042786</v>
      </c>
      <c r="L76" s="8" t="s">
        <v>121</v>
      </c>
      <c r="M76" s="32">
        <f>M77+M78</f>
        <v>100.00000000000001</v>
      </c>
      <c r="N76" s="32">
        <f>N77+N78</f>
        <v>99.81854558803049</v>
      </c>
      <c r="O76" s="32">
        <f>O77+O78</f>
        <v>94.81854558803049</v>
      </c>
    </row>
    <row r="77" spans="1:15" s="16" customFormat="1" ht="17.25" customHeight="1">
      <c r="A77" s="69"/>
      <c r="B77" s="69"/>
      <c r="C77" s="6" t="s">
        <v>69</v>
      </c>
      <c r="D77" s="34">
        <v>869765.5</v>
      </c>
      <c r="E77" s="34">
        <v>577150.7</v>
      </c>
      <c r="F77" s="34">
        <v>523866.6</v>
      </c>
      <c r="G77" s="28" t="e">
        <f>SUM(F77/#REF!)*100</f>
        <v>#REF!</v>
      </c>
      <c r="H77" s="28">
        <f t="shared" si="1"/>
        <v>90.76773189394035</v>
      </c>
      <c r="I77" s="28" t="e">
        <f>F77/#REF!*100</f>
        <v>#REF!</v>
      </c>
      <c r="J77" s="22">
        <f>H77-100</f>
        <v>-9.23226810605965</v>
      </c>
      <c r="K77" s="28">
        <f>F77/D77*100</f>
        <v>60.23078634413529</v>
      </c>
      <c r="L77" s="22">
        <f>K77-95</f>
        <v>-34.76921365586471</v>
      </c>
      <c r="M77" s="22">
        <f>D77/D76*100</f>
        <v>96.37091176060952</v>
      </c>
      <c r="N77" s="22">
        <f>M77/100*100</f>
        <v>96.37091176060952</v>
      </c>
      <c r="O77" s="22">
        <f>M77/100*95</f>
        <v>91.55236617257904</v>
      </c>
    </row>
    <row r="78" spans="1:15" s="16" customFormat="1" ht="16.5" customHeight="1">
      <c r="A78" s="69"/>
      <c r="B78" s="69"/>
      <c r="C78" s="6" t="s">
        <v>70</v>
      </c>
      <c r="D78" s="34">
        <v>32753.2</v>
      </c>
      <c r="E78" s="34">
        <f>D78/12*11</f>
        <v>30023.766666666666</v>
      </c>
      <c r="F78" s="34">
        <v>0</v>
      </c>
      <c r="G78" s="28" t="e">
        <f>SUM(F78/#REF!)*100</f>
        <v>#REF!</v>
      </c>
      <c r="H78" s="28">
        <f t="shared" si="1"/>
        <v>0</v>
      </c>
      <c r="I78" s="28" t="e">
        <f>F78/#REF!*100</f>
        <v>#REF!</v>
      </c>
      <c r="J78" s="22">
        <f>H78-95</f>
        <v>-95</v>
      </c>
      <c r="K78" s="28">
        <f>F78/D78*100</f>
        <v>0</v>
      </c>
      <c r="L78" s="22">
        <f>K78-95</f>
        <v>-95</v>
      </c>
      <c r="M78" s="22">
        <f>D78/D76*100</f>
        <v>3.6290882393904966</v>
      </c>
      <c r="N78" s="22">
        <f>M78/100*95</f>
        <v>3.447633827420972</v>
      </c>
      <c r="O78" s="22">
        <f>M78/100*90</f>
        <v>3.266179415451447</v>
      </c>
    </row>
    <row r="79" spans="1:15" s="16" customFormat="1" ht="51">
      <c r="A79" s="4" t="s">
        <v>35</v>
      </c>
      <c r="B79" s="5" t="s">
        <v>122</v>
      </c>
      <c r="C79" s="5" t="s">
        <v>88</v>
      </c>
      <c r="D79" s="32">
        <f>D80</f>
        <v>22699.7</v>
      </c>
      <c r="E79" s="32">
        <f>E80</f>
        <v>12739.7</v>
      </c>
      <c r="F79" s="32">
        <f>F80</f>
        <v>11291.7</v>
      </c>
      <c r="G79" s="31" t="e">
        <f>SUM(F79/#REF!)*100</f>
        <v>#REF!</v>
      </c>
      <c r="H79" s="31">
        <f t="shared" si="1"/>
        <v>88.63395527367206</v>
      </c>
      <c r="I79" s="31" t="e">
        <f>F79/#REF!*100</f>
        <v>#REF!</v>
      </c>
      <c r="J79" s="8" t="s">
        <v>121</v>
      </c>
      <c r="K79" s="31">
        <f>F79/D79*100</f>
        <v>49.74382921360194</v>
      </c>
      <c r="L79" s="8" t="s">
        <v>121</v>
      </c>
      <c r="M79" s="32">
        <f>M80</f>
        <v>100</v>
      </c>
      <c r="N79" s="32">
        <f>N80</f>
        <v>100</v>
      </c>
      <c r="O79" s="32">
        <f>O80</f>
        <v>95</v>
      </c>
    </row>
    <row r="80" spans="1:15" s="16" customFormat="1" ht="17.25" customHeight="1">
      <c r="A80" s="69"/>
      <c r="B80" s="69"/>
      <c r="C80" s="6" t="s">
        <v>69</v>
      </c>
      <c r="D80" s="34">
        <v>22699.7</v>
      </c>
      <c r="E80" s="34">
        <v>12739.7</v>
      </c>
      <c r="F80" s="34">
        <v>11291.7</v>
      </c>
      <c r="G80" s="28" t="e">
        <f>SUM(F80/#REF!)*100</f>
        <v>#REF!</v>
      </c>
      <c r="H80" s="28">
        <f t="shared" si="1"/>
        <v>88.63395527367206</v>
      </c>
      <c r="I80" s="28" t="e">
        <f>F80/#REF!*100</f>
        <v>#REF!</v>
      </c>
      <c r="J80" s="22">
        <f>H80-100</f>
        <v>-11.366044726327942</v>
      </c>
      <c r="K80" s="28">
        <f>F80/D80*100</f>
        <v>49.74382921360194</v>
      </c>
      <c r="L80" s="22">
        <f>K80-95</f>
        <v>-45.25617078639806</v>
      </c>
      <c r="M80" s="22">
        <f>D80/D79*100</f>
        <v>100</v>
      </c>
      <c r="N80" s="22">
        <f>M80/100*100</f>
        <v>100</v>
      </c>
      <c r="O80" s="22">
        <f>M80/100*95</f>
        <v>95</v>
      </c>
    </row>
    <row r="81" spans="1:15" s="16" customFormat="1" ht="38.25">
      <c r="A81" s="4" t="s">
        <v>36</v>
      </c>
      <c r="B81" s="5" t="s">
        <v>37</v>
      </c>
      <c r="C81" s="5" t="s">
        <v>89</v>
      </c>
      <c r="D81" s="32">
        <f>D82</f>
        <v>172670.4</v>
      </c>
      <c r="E81" s="32">
        <f>E82</f>
        <v>142358.6</v>
      </c>
      <c r="F81" s="32">
        <f>F82</f>
        <v>139309.3</v>
      </c>
      <c r="G81" s="31" t="e">
        <f>SUM(F81/#REF!)*100</f>
        <v>#REF!</v>
      </c>
      <c r="H81" s="31">
        <f t="shared" si="1"/>
        <v>97.85801490039941</v>
      </c>
      <c r="I81" s="31" t="e">
        <f>F81/#REF!*100</f>
        <v>#REF!</v>
      </c>
      <c r="J81" s="8" t="s">
        <v>121</v>
      </c>
      <c r="K81" s="31">
        <f>F81/D81*100</f>
        <v>80.67931735838916</v>
      </c>
      <c r="L81" s="8" t="s">
        <v>121</v>
      </c>
      <c r="M81" s="32">
        <f>M82</f>
        <v>100</v>
      </c>
      <c r="N81" s="32">
        <f>N82</f>
        <v>100</v>
      </c>
      <c r="O81" s="32">
        <f>O82</f>
        <v>95</v>
      </c>
    </row>
    <row r="82" spans="1:15" s="16" customFormat="1" ht="18" customHeight="1">
      <c r="A82" s="69"/>
      <c r="B82" s="69"/>
      <c r="C82" s="6" t="s">
        <v>69</v>
      </c>
      <c r="D82" s="34">
        <v>172670.4</v>
      </c>
      <c r="E82" s="34">
        <v>142358.6</v>
      </c>
      <c r="F82" s="34">
        <v>139309.3</v>
      </c>
      <c r="G82" s="28" t="e">
        <f>SUM(F82/#REF!)*100</f>
        <v>#REF!</v>
      </c>
      <c r="H82" s="28">
        <f t="shared" si="1"/>
        <v>97.85801490039941</v>
      </c>
      <c r="I82" s="28" t="e">
        <f>F82/#REF!*100</f>
        <v>#REF!</v>
      </c>
      <c r="J82" s="22">
        <f>H82-100</f>
        <v>-2.141985099600589</v>
      </c>
      <c r="K82" s="28">
        <f>F82/D82*100</f>
        <v>80.67931735838916</v>
      </c>
      <c r="L82" s="22">
        <f>K82-95</f>
        <v>-14.320682641610844</v>
      </c>
      <c r="M82" s="22">
        <f>D82/D81*100</f>
        <v>100</v>
      </c>
      <c r="N82" s="22">
        <f>M82/100*100</f>
        <v>100</v>
      </c>
      <c r="O82" s="22">
        <f>M82/100*95</f>
        <v>95</v>
      </c>
    </row>
    <row r="83" spans="1:15" s="16" customFormat="1" ht="39" customHeight="1">
      <c r="A83" s="4" t="s">
        <v>38</v>
      </c>
      <c r="B83" s="5" t="s">
        <v>39</v>
      </c>
      <c r="C83" s="5" t="s">
        <v>90</v>
      </c>
      <c r="D83" s="32">
        <f>D84+D86+D85</f>
        <v>129925</v>
      </c>
      <c r="E83" s="32">
        <f>E84+E86+E85</f>
        <v>97024.61666666665</v>
      </c>
      <c r="F83" s="32">
        <f>F84+F86+F85</f>
        <v>98330.1</v>
      </c>
      <c r="G83" s="31" t="e">
        <f>SUM(F83/#REF!)*100</f>
        <v>#REF!</v>
      </c>
      <c r="H83" s="31">
        <f t="shared" si="1"/>
        <v>101.34551764096982</v>
      </c>
      <c r="I83" s="31" t="e">
        <f>F83/#REF!*100</f>
        <v>#REF!</v>
      </c>
      <c r="J83" s="8" t="s">
        <v>121</v>
      </c>
      <c r="K83" s="31">
        <f>F83/D83*100</f>
        <v>75.68220126996344</v>
      </c>
      <c r="L83" s="8" t="s">
        <v>121</v>
      </c>
      <c r="M83" s="32">
        <f>M84+M86+M85</f>
        <v>100</v>
      </c>
      <c r="N83" s="32">
        <f>N84+N86+N85</f>
        <v>99.96056955936118</v>
      </c>
      <c r="O83" s="32">
        <f>O84+O86+O85</f>
        <v>94.96056955936116</v>
      </c>
    </row>
    <row r="84" spans="1:15" s="16" customFormat="1" ht="16.5" customHeight="1">
      <c r="A84" s="69"/>
      <c r="B84" s="69"/>
      <c r="C84" s="6" t="s">
        <v>69</v>
      </c>
      <c r="D84" s="34">
        <v>128900.4</v>
      </c>
      <c r="E84" s="34">
        <v>96085.4</v>
      </c>
      <c r="F84" s="34">
        <v>97572.2</v>
      </c>
      <c r="G84" s="28" t="e">
        <f>SUM(F84/#REF!)*100</f>
        <v>#REF!</v>
      </c>
      <c r="H84" s="28">
        <f t="shared" si="1"/>
        <v>101.54737348233967</v>
      </c>
      <c r="I84" s="28" t="e">
        <f>F84/#REF!*100</f>
        <v>#REF!</v>
      </c>
      <c r="J84" s="22">
        <f>H84-100</f>
        <v>1.5473734823396654</v>
      </c>
      <c r="K84" s="28">
        <f>F84/D84*100</f>
        <v>75.69580854675392</v>
      </c>
      <c r="L84" s="22">
        <f>K84-95</f>
        <v>-19.304191453246077</v>
      </c>
      <c r="M84" s="22">
        <f>D84/D83*100</f>
        <v>99.2113911872234</v>
      </c>
      <c r="N84" s="22">
        <f>M84/100*100</f>
        <v>99.2113911872234</v>
      </c>
      <c r="O84" s="22">
        <f>M84/100*95</f>
        <v>94.25082162786222</v>
      </c>
    </row>
    <row r="85" spans="1:15" s="16" customFormat="1" ht="16.5" customHeight="1">
      <c r="A85" s="69"/>
      <c r="B85" s="69"/>
      <c r="C85" s="6" t="s">
        <v>70</v>
      </c>
      <c r="D85" s="34">
        <v>480.3</v>
      </c>
      <c r="E85" s="34">
        <f>D85/12*11</f>
        <v>440.275</v>
      </c>
      <c r="F85" s="34">
        <v>350.3</v>
      </c>
      <c r="G85" s="28" t="e">
        <f>F85/#REF!*100</f>
        <v>#REF!</v>
      </c>
      <c r="H85" s="28">
        <f t="shared" si="1"/>
        <v>79.56390892056102</v>
      </c>
      <c r="I85" s="28" t="e">
        <f>F85/#REF!*100</f>
        <v>#REF!</v>
      </c>
      <c r="J85" s="22">
        <f>H85-95</f>
        <v>-15.436091079438981</v>
      </c>
      <c r="K85" s="28">
        <f>F85/D85*100</f>
        <v>72.93358317718092</v>
      </c>
      <c r="L85" s="22">
        <f>K85-95</f>
        <v>-22.06641682281908</v>
      </c>
      <c r="M85" s="22">
        <f>D85/D83*100</f>
        <v>0.3696748123917645</v>
      </c>
      <c r="N85" s="22">
        <f>M85/100*95</f>
        <v>0.3511910717721763</v>
      </c>
      <c r="O85" s="22">
        <f>M85/100*90</f>
        <v>0.33270733115258805</v>
      </c>
    </row>
    <row r="86" spans="1:15" s="16" customFormat="1" ht="28.5" customHeight="1">
      <c r="A86" s="69"/>
      <c r="B86" s="69"/>
      <c r="C86" s="6" t="s">
        <v>71</v>
      </c>
      <c r="D86" s="34">
        <v>544.3</v>
      </c>
      <c r="E86" s="34">
        <f>D86/12*11</f>
        <v>498.9416666666666</v>
      </c>
      <c r="F86" s="34">
        <v>407.6</v>
      </c>
      <c r="G86" s="28" t="e">
        <f>SUM(F86/#REF!)*100</f>
        <v>#REF!</v>
      </c>
      <c r="H86" s="28">
        <f t="shared" si="1"/>
        <v>81.69291667362586</v>
      </c>
      <c r="I86" s="28" t="e">
        <f>F86/#REF!*100</f>
        <v>#REF!</v>
      </c>
      <c r="J86" s="22">
        <f>H86-95</f>
        <v>-13.30708332637414</v>
      </c>
      <c r="K86" s="28">
        <f>F86/D86*100</f>
        <v>74.88517361749037</v>
      </c>
      <c r="L86" s="22">
        <f>K86-95</f>
        <v>-20.114826382509634</v>
      </c>
      <c r="M86" s="22">
        <f>D86/D83*100</f>
        <v>0.41893400038483736</v>
      </c>
      <c r="N86" s="22">
        <f>M86/100*95</f>
        <v>0.3979873003655955</v>
      </c>
      <c r="O86" s="22">
        <f>M86/100*90</f>
        <v>0.3770406003463536</v>
      </c>
    </row>
    <row r="87" spans="1:15" s="16" customFormat="1" ht="41.25" customHeight="1">
      <c r="A87" s="4" t="s">
        <v>40</v>
      </c>
      <c r="B87" s="5" t="s">
        <v>41</v>
      </c>
      <c r="C87" s="5" t="s">
        <v>91</v>
      </c>
      <c r="D87" s="32">
        <f>D88+D89</f>
        <v>31695.100000000002</v>
      </c>
      <c r="E87" s="32">
        <f>E88+E89</f>
        <v>32660.05</v>
      </c>
      <c r="F87" s="32">
        <f>F88+F89</f>
        <v>12946.8</v>
      </c>
      <c r="G87" s="31" t="e">
        <f>SUM(F87/#REF!)*100</f>
        <v>#REF!</v>
      </c>
      <c r="H87" s="31">
        <f t="shared" si="1"/>
        <v>39.641090567834404</v>
      </c>
      <c r="I87" s="31" t="e">
        <f>F87/#REF!*100</f>
        <v>#REF!</v>
      </c>
      <c r="J87" s="8" t="s">
        <v>121</v>
      </c>
      <c r="K87" s="31">
        <f>F87/D87*100</f>
        <v>40.84795441566677</v>
      </c>
      <c r="L87" s="8" t="s">
        <v>121</v>
      </c>
      <c r="M87" s="32">
        <f>M88+M89</f>
        <v>99.99999999999999</v>
      </c>
      <c r="N87" s="32">
        <f>N88+N89</f>
        <v>99.95655479869127</v>
      </c>
      <c r="O87" s="32">
        <f>O88+O89</f>
        <v>94.95655479869126</v>
      </c>
    </row>
    <row r="88" spans="1:15" s="16" customFormat="1" ht="16.5" customHeight="1">
      <c r="A88" s="69"/>
      <c r="B88" s="69"/>
      <c r="C88" s="6" t="s">
        <v>69</v>
      </c>
      <c r="D88" s="34">
        <v>31419.7</v>
      </c>
      <c r="E88" s="34">
        <v>32407.6</v>
      </c>
      <c r="F88" s="34">
        <v>12737.3</v>
      </c>
      <c r="G88" s="28" t="e">
        <f>SUM(F88/#REF!)*100</f>
        <v>#REF!</v>
      </c>
      <c r="H88" s="28">
        <f t="shared" si="1"/>
        <v>39.303434996729166</v>
      </c>
      <c r="I88" s="28" t="e">
        <f>F88/#REF!*100</f>
        <v>#REF!</v>
      </c>
      <c r="J88" s="22">
        <f>H88-100</f>
        <v>-60.696565003270834</v>
      </c>
      <c r="K88" s="28">
        <f>F88/D88*100</f>
        <v>40.53921584229003</v>
      </c>
      <c r="L88" s="22">
        <f>K88-95</f>
        <v>-54.46078415770997</v>
      </c>
      <c r="M88" s="22">
        <f>D88/D87*100</f>
        <v>99.1310959738256</v>
      </c>
      <c r="N88" s="22">
        <f>M88/100*100</f>
        <v>99.1310959738256</v>
      </c>
      <c r="O88" s="22">
        <f>M88/100*95</f>
        <v>94.17454117513431</v>
      </c>
    </row>
    <row r="89" spans="1:15" s="16" customFormat="1" ht="16.5" customHeight="1">
      <c r="A89" s="69"/>
      <c r="B89" s="69"/>
      <c r="C89" s="6" t="s">
        <v>70</v>
      </c>
      <c r="D89" s="34">
        <v>275.4</v>
      </c>
      <c r="E89" s="34">
        <f>D89/12*11</f>
        <v>252.45</v>
      </c>
      <c r="F89" s="34">
        <v>209.5</v>
      </c>
      <c r="G89" s="28" t="e">
        <f>SUM(F89/#REF!)*100</f>
        <v>#REF!</v>
      </c>
      <c r="H89" s="28">
        <f t="shared" si="1"/>
        <v>82.98673004555359</v>
      </c>
      <c r="I89" s="28" t="e">
        <f>F89/#REF!*100</f>
        <v>#REF!</v>
      </c>
      <c r="J89" s="22">
        <f>H89-95</f>
        <v>-12.013269954446415</v>
      </c>
      <c r="K89" s="28">
        <f>F89/D89*100</f>
        <v>76.07116920842412</v>
      </c>
      <c r="L89" s="22">
        <f>K89-95</f>
        <v>-18.928830791575876</v>
      </c>
      <c r="M89" s="22">
        <f>D89/D87*100</f>
        <v>0.8689040261743928</v>
      </c>
      <c r="N89" s="22">
        <f>M89/100*95</f>
        <v>0.8254588248656731</v>
      </c>
      <c r="O89" s="22">
        <f>M89/100*90</f>
        <v>0.7820136235569535</v>
      </c>
    </row>
    <row r="90" spans="1:15" s="16" customFormat="1" ht="26.25" customHeight="1">
      <c r="A90" s="4" t="s">
        <v>55</v>
      </c>
      <c r="B90" s="5" t="s">
        <v>56</v>
      </c>
      <c r="C90" s="5" t="s">
        <v>105</v>
      </c>
      <c r="D90" s="32">
        <f>D91</f>
        <v>1019.3</v>
      </c>
      <c r="E90" s="32">
        <f>E91</f>
        <v>934.3583333333333</v>
      </c>
      <c r="F90" s="32">
        <f>F91</f>
        <v>865</v>
      </c>
      <c r="G90" s="31" t="e">
        <f>SUM(F90/#REF!)*100</f>
        <v>#REF!</v>
      </c>
      <c r="H90" s="31">
        <f t="shared" si="1"/>
        <v>92.57690215210081</v>
      </c>
      <c r="I90" s="31" t="e">
        <f>F90/#REF!*100</f>
        <v>#REF!</v>
      </c>
      <c r="J90" s="8" t="s">
        <v>121</v>
      </c>
      <c r="K90" s="31">
        <f>F90/D90*100</f>
        <v>84.86216030609242</v>
      </c>
      <c r="L90" s="8" t="s">
        <v>121</v>
      </c>
      <c r="M90" s="32">
        <f>M91</f>
        <v>100</v>
      </c>
      <c r="N90" s="32">
        <f>N91</f>
        <v>95</v>
      </c>
      <c r="O90" s="32">
        <f>O91</f>
        <v>90</v>
      </c>
    </row>
    <row r="91" spans="1:15" s="16" customFormat="1" ht="16.5" customHeight="1">
      <c r="A91" s="89"/>
      <c r="B91" s="89"/>
      <c r="C91" s="6" t="s">
        <v>70</v>
      </c>
      <c r="D91" s="34">
        <v>1019.3</v>
      </c>
      <c r="E91" s="34">
        <f>D91/12*11</f>
        <v>934.3583333333333</v>
      </c>
      <c r="F91" s="34">
        <v>865</v>
      </c>
      <c r="G91" s="28" t="e">
        <f>F91/#REF!*100</f>
        <v>#REF!</v>
      </c>
      <c r="H91" s="28">
        <f t="shared" si="1"/>
        <v>92.57690215210081</v>
      </c>
      <c r="I91" s="28" t="e">
        <f>F91/#REF!*100</f>
        <v>#REF!</v>
      </c>
      <c r="J91" s="22">
        <f>H91-95</f>
        <v>-2.423097847899186</v>
      </c>
      <c r="K91" s="28">
        <f>F91/D91*100</f>
        <v>84.86216030609242</v>
      </c>
      <c r="L91" s="22">
        <f>K91-95</f>
        <v>-10.13783969390758</v>
      </c>
      <c r="M91" s="22">
        <f>D91/D90*100</f>
        <v>100</v>
      </c>
      <c r="N91" s="22">
        <f>M91/100*95</f>
        <v>95</v>
      </c>
      <c r="O91" s="22">
        <f>M91/100*90</f>
        <v>90</v>
      </c>
    </row>
    <row r="92" spans="1:15" s="16" customFormat="1" ht="27" customHeight="1">
      <c r="A92" s="4" t="s">
        <v>57</v>
      </c>
      <c r="B92" s="5" t="s">
        <v>58</v>
      </c>
      <c r="C92" s="5" t="s">
        <v>104</v>
      </c>
      <c r="D92" s="32">
        <f>D93</f>
        <v>1018.7</v>
      </c>
      <c r="E92" s="32">
        <f>E93</f>
        <v>933.8083333333333</v>
      </c>
      <c r="F92" s="32">
        <f>F93</f>
        <v>948.7</v>
      </c>
      <c r="G92" s="31" t="e">
        <f>SUM(F92/#REF!)*100</f>
        <v>#REF!</v>
      </c>
      <c r="H92" s="31">
        <f t="shared" si="1"/>
        <v>101.59472411362076</v>
      </c>
      <c r="I92" s="31" t="e">
        <f>F92/#REF!*100</f>
        <v>#REF!</v>
      </c>
      <c r="J92" s="8" t="s">
        <v>121</v>
      </c>
      <c r="K92" s="31">
        <f>F92/D92*100</f>
        <v>93.12849710415236</v>
      </c>
      <c r="L92" s="8" t="s">
        <v>121</v>
      </c>
      <c r="M92" s="32">
        <f>M93</f>
        <v>100</v>
      </c>
      <c r="N92" s="32">
        <f>N93</f>
        <v>95</v>
      </c>
      <c r="O92" s="32">
        <f>O93</f>
        <v>90</v>
      </c>
    </row>
    <row r="93" spans="1:15" s="16" customFormat="1" ht="16.5" customHeight="1">
      <c r="A93" s="69"/>
      <c r="B93" s="69"/>
      <c r="C93" s="6" t="s">
        <v>70</v>
      </c>
      <c r="D93" s="34">
        <v>1018.7</v>
      </c>
      <c r="E93" s="34">
        <f>D93/12*11</f>
        <v>933.8083333333333</v>
      </c>
      <c r="F93" s="34">
        <v>948.7</v>
      </c>
      <c r="G93" s="28" t="e">
        <f>F93/#REF!*100</f>
        <v>#REF!</v>
      </c>
      <c r="H93" s="28">
        <f t="shared" si="1"/>
        <v>101.59472411362076</v>
      </c>
      <c r="I93" s="28" t="e">
        <f>F93/#REF!*100</f>
        <v>#REF!</v>
      </c>
      <c r="J93" s="22">
        <f>H93-95</f>
        <v>6.594724113620757</v>
      </c>
      <c r="K93" s="28">
        <f>F93/D93*100</f>
        <v>93.12849710415236</v>
      </c>
      <c r="L93" s="22">
        <f>K93-95</f>
        <v>-1.871502895847641</v>
      </c>
      <c r="M93" s="22">
        <f>D93/D92*100</f>
        <v>100</v>
      </c>
      <c r="N93" s="22">
        <f>M93/100*95</f>
        <v>95</v>
      </c>
      <c r="O93" s="22">
        <f>M93/100*90</f>
        <v>90</v>
      </c>
    </row>
    <row r="94" spans="1:15" s="16" customFormat="1" ht="38.25">
      <c r="A94" s="4" t="s">
        <v>59</v>
      </c>
      <c r="B94" s="5" t="s">
        <v>60</v>
      </c>
      <c r="C94" s="5" t="s">
        <v>103</v>
      </c>
      <c r="D94" s="32">
        <f>D95</f>
        <v>1018.7</v>
      </c>
      <c r="E94" s="32">
        <f>E95</f>
        <v>933.8083333333333</v>
      </c>
      <c r="F94" s="32">
        <f>F95</f>
        <v>793.9</v>
      </c>
      <c r="G94" s="31" t="e">
        <f>SUM(F94/#REF!)*100</f>
        <v>#REF!</v>
      </c>
      <c r="H94" s="31">
        <f t="shared" si="1"/>
        <v>85.01744647813166</v>
      </c>
      <c r="I94" s="31" t="e">
        <f>F94/#REF!*100</f>
        <v>#REF!</v>
      </c>
      <c r="J94" s="8" t="s">
        <v>121</v>
      </c>
      <c r="K94" s="31">
        <f>F94/D94*100</f>
        <v>77.93265927162068</v>
      </c>
      <c r="L94" s="8" t="s">
        <v>121</v>
      </c>
      <c r="M94" s="32">
        <f>M95</f>
        <v>100</v>
      </c>
      <c r="N94" s="32">
        <f>N95</f>
        <v>95</v>
      </c>
      <c r="O94" s="32">
        <f>O95</f>
        <v>90</v>
      </c>
    </row>
    <row r="95" spans="1:15" s="16" customFormat="1" ht="16.5" customHeight="1">
      <c r="A95" s="69"/>
      <c r="B95" s="69"/>
      <c r="C95" s="6" t="s">
        <v>70</v>
      </c>
      <c r="D95" s="34">
        <v>1018.7</v>
      </c>
      <c r="E95" s="34">
        <f>D95/12*11</f>
        <v>933.8083333333333</v>
      </c>
      <c r="F95" s="34">
        <v>793.9</v>
      </c>
      <c r="G95" s="28" t="e">
        <f>SUM(F95/#REF!)*100</f>
        <v>#REF!</v>
      </c>
      <c r="H95" s="28">
        <f t="shared" si="1"/>
        <v>85.01744647813166</v>
      </c>
      <c r="I95" s="28" t="e">
        <f>F95/#REF!*100</f>
        <v>#REF!</v>
      </c>
      <c r="J95" s="22">
        <f>H95-95</f>
        <v>-9.98255352186834</v>
      </c>
      <c r="K95" s="28">
        <f>F95/D95*100</f>
        <v>77.93265927162068</v>
      </c>
      <c r="L95" s="22">
        <f>K95-95</f>
        <v>-17.06734072837932</v>
      </c>
      <c r="M95" s="22">
        <f>D95/D94*100</f>
        <v>100</v>
      </c>
      <c r="N95" s="22">
        <f>M95/100*95</f>
        <v>95</v>
      </c>
      <c r="O95" s="22">
        <f>M95/100*90</f>
        <v>90</v>
      </c>
    </row>
    <row r="96" spans="1:15" s="16" customFormat="1" ht="26.25" customHeight="1">
      <c r="A96" s="4" t="s">
        <v>61</v>
      </c>
      <c r="B96" s="5" t="s">
        <v>62</v>
      </c>
      <c r="C96" s="5" t="s">
        <v>102</v>
      </c>
      <c r="D96" s="32">
        <f>D97</f>
        <v>1601.3</v>
      </c>
      <c r="E96" s="32">
        <f>E97</f>
        <v>1467.8583333333333</v>
      </c>
      <c r="F96" s="32">
        <f>F97</f>
        <v>1317</v>
      </c>
      <c r="G96" s="31" t="e">
        <f>SUM(F96/#REF!)*100</f>
        <v>#REF!</v>
      </c>
      <c r="H96" s="31">
        <f t="shared" si="1"/>
        <v>89.72255496954179</v>
      </c>
      <c r="I96" s="31" t="e">
        <f>F96/#REF!*100</f>
        <v>#REF!</v>
      </c>
      <c r="J96" s="8" t="s">
        <v>121</v>
      </c>
      <c r="K96" s="31">
        <f>F96/D96*100</f>
        <v>82.24567538874665</v>
      </c>
      <c r="L96" s="8" t="s">
        <v>121</v>
      </c>
      <c r="M96" s="32">
        <f>M97</f>
        <v>100</v>
      </c>
      <c r="N96" s="32">
        <f>N97</f>
        <v>95</v>
      </c>
      <c r="O96" s="32">
        <f>O97</f>
        <v>90</v>
      </c>
    </row>
    <row r="97" spans="1:15" s="16" customFormat="1" ht="16.5" customHeight="1">
      <c r="A97" s="69"/>
      <c r="B97" s="69"/>
      <c r="C97" s="6" t="s">
        <v>70</v>
      </c>
      <c r="D97" s="34">
        <v>1601.3</v>
      </c>
      <c r="E97" s="34">
        <f>D97/12*11</f>
        <v>1467.8583333333333</v>
      </c>
      <c r="F97" s="34">
        <v>1317</v>
      </c>
      <c r="G97" s="28" t="e">
        <f>SUM(F97/#REF!)*100</f>
        <v>#REF!</v>
      </c>
      <c r="H97" s="28">
        <f t="shared" si="1"/>
        <v>89.72255496954179</v>
      </c>
      <c r="I97" s="28" t="e">
        <f>F97/#REF!*100</f>
        <v>#REF!</v>
      </c>
      <c r="J97" s="22">
        <f>H97-95</f>
        <v>-5.27744503045821</v>
      </c>
      <c r="K97" s="28">
        <f>F97/D97*100</f>
        <v>82.24567538874665</v>
      </c>
      <c r="L97" s="22">
        <f>K97-95</f>
        <v>-12.754324611253352</v>
      </c>
      <c r="M97" s="22">
        <f>D97/D96*100</f>
        <v>100</v>
      </c>
      <c r="N97" s="22">
        <f>M97/100*95</f>
        <v>95</v>
      </c>
      <c r="O97" s="22">
        <f>M97/100*90</f>
        <v>90</v>
      </c>
    </row>
    <row r="98" spans="1:15" s="16" customFormat="1" ht="36" customHeight="1">
      <c r="A98" s="4" t="s">
        <v>63</v>
      </c>
      <c r="B98" s="5" t="s">
        <v>64</v>
      </c>
      <c r="C98" s="5" t="s">
        <v>101</v>
      </c>
      <c r="D98" s="32">
        <f>D99</f>
        <v>1018</v>
      </c>
      <c r="E98" s="32">
        <f>E99</f>
        <v>933.1666666666666</v>
      </c>
      <c r="F98" s="32">
        <f>F99</f>
        <v>943.9</v>
      </c>
      <c r="G98" s="31" t="e">
        <f>SUM(F98/#REF!)*100</f>
        <v>#REF!</v>
      </c>
      <c r="H98" s="31">
        <f t="shared" si="1"/>
        <v>101.15020539382033</v>
      </c>
      <c r="I98" s="31" t="e">
        <f>F98/#REF!*100</f>
        <v>#REF!</v>
      </c>
      <c r="J98" s="8" t="s">
        <v>121</v>
      </c>
      <c r="K98" s="31">
        <f>F98/D98*100</f>
        <v>92.72102161100196</v>
      </c>
      <c r="L98" s="8" t="s">
        <v>121</v>
      </c>
      <c r="M98" s="32">
        <f>M99</f>
        <v>100</v>
      </c>
      <c r="N98" s="32">
        <f>N99</f>
        <v>95</v>
      </c>
      <c r="O98" s="32">
        <f>O99</f>
        <v>90</v>
      </c>
    </row>
    <row r="99" spans="1:15" s="16" customFormat="1" ht="15.75" customHeight="1">
      <c r="A99" s="69"/>
      <c r="B99" s="69"/>
      <c r="C99" s="6" t="s">
        <v>70</v>
      </c>
      <c r="D99" s="34">
        <v>1018</v>
      </c>
      <c r="E99" s="34">
        <f>D99/12*11</f>
        <v>933.1666666666666</v>
      </c>
      <c r="F99" s="34">
        <v>943.9</v>
      </c>
      <c r="G99" s="28" t="e">
        <f>SUM(F99/#REF!)*100</f>
        <v>#REF!</v>
      </c>
      <c r="H99" s="28">
        <f t="shared" si="1"/>
        <v>101.15020539382033</v>
      </c>
      <c r="I99" s="28" t="e">
        <f>F99/#REF!*100</f>
        <v>#REF!</v>
      </c>
      <c r="J99" s="22">
        <f>H99-95</f>
        <v>6.150205393820329</v>
      </c>
      <c r="K99" s="28">
        <f>F99/D99*100</f>
        <v>92.72102161100196</v>
      </c>
      <c r="L99" s="22">
        <f>K99-95</f>
        <v>-2.2789783889980413</v>
      </c>
      <c r="M99" s="22">
        <f>D99/D98*100</f>
        <v>100</v>
      </c>
      <c r="N99" s="22">
        <f>M99/100*95</f>
        <v>95</v>
      </c>
      <c r="O99" s="22">
        <f>M99/100*90</f>
        <v>90</v>
      </c>
    </row>
    <row r="100" spans="1:15" s="16" customFormat="1" ht="30" customHeight="1">
      <c r="A100" s="4" t="s">
        <v>65</v>
      </c>
      <c r="B100" s="5" t="s">
        <v>66</v>
      </c>
      <c r="C100" s="5" t="s">
        <v>100</v>
      </c>
      <c r="D100" s="32">
        <f>D101</f>
        <v>1032.1</v>
      </c>
      <c r="E100" s="32">
        <f>E101</f>
        <v>946.0916666666666</v>
      </c>
      <c r="F100" s="32">
        <f>F101</f>
        <v>909.7</v>
      </c>
      <c r="G100" s="31" t="e">
        <f>SUM(F100/#REF!)*100</f>
        <v>#REF!</v>
      </c>
      <c r="H100" s="31">
        <f t="shared" si="1"/>
        <v>96.15347350062979</v>
      </c>
      <c r="I100" s="31" t="e">
        <f>F100/#REF!*100</f>
        <v>#REF!</v>
      </c>
      <c r="J100" s="8" t="s">
        <v>121</v>
      </c>
      <c r="K100" s="31">
        <f>F100/D100*100</f>
        <v>88.14068404224398</v>
      </c>
      <c r="L100" s="8" t="s">
        <v>121</v>
      </c>
      <c r="M100" s="32">
        <f>M101</f>
        <v>100</v>
      </c>
      <c r="N100" s="32">
        <f>N101</f>
        <v>95</v>
      </c>
      <c r="O100" s="32">
        <f>O101</f>
        <v>90</v>
      </c>
    </row>
    <row r="101" spans="1:15" s="16" customFormat="1" ht="16.5" customHeight="1">
      <c r="A101" s="69"/>
      <c r="B101" s="69"/>
      <c r="C101" s="6" t="s">
        <v>70</v>
      </c>
      <c r="D101" s="34">
        <v>1032.1</v>
      </c>
      <c r="E101" s="34">
        <f>D101/12*11</f>
        <v>946.0916666666666</v>
      </c>
      <c r="F101" s="34">
        <v>909.7</v>
      </c>
      <c r="G101" s="28" t="e">
        <f>SUM(F101/#REF!)*100</f>
        <v>#REF!</v>
      </c>
      <c r="H101" s="28">
        <f t="shared" si="1"/>
        <v>96.15347350062979</v>
      </c>
      <c r="I101" s="28" t="e">
        <f>F101/#REF!*100</f>
        <v>#REF!</v>
      </c>
      <c r="J101" s="22">
        <f>H101-95</f>
        <v>1.1534735006297865</v>
      </c>
      <c r="K101" s="28">
        <f>F101/D101*100</f>
        <v>88.14068404224398</v>
      </c>
      <c r="L101" s="22">
        <f>K101-95</f>
        <v>-6.859315957756024</v>
      </c>
      <c r="M101" s="22">
        <f>D101/D100*100</f>
        <v>100</v>
      </c>
      <c r="N101" s="22">
        <f>M101/100*95</f>
        <v>95</v>
      </c>
      <c r="O101" s="22">
        <f>M101/100*90</f>
        <v>90</v>
      </c>
    </row>
    <row r="102" spans="1:15" s="16" customFormat="1" ht="39.75" customHeight="1">
      <c r="A102" s="4" t="s">
        <v>67</v>
      </c>
      <c r="B102" s="5" t="s">
        <v>68</v>
      </c>
      <c r="C102" s="5" t="s">
        <v>99</v>
      </c>
      <c r="D102" s="32">
        <f>D103</f>
        <v>1018.5</v>
      </c>
      <c r="E102" s="32">
        <f>E103</f>
        <v>933.625</v>
      </c>
      <c r="F102" s="32">
        <f>F103</f>
        <v>819.5</v>
      </c>
      <c r="G102" s="31" t="e">
        <f>SUM(F102/#REF!)*100</f>
        <v>#REF!</v>
      </c>
      <c r="H102" s="31">
        <f t="shared" si="1"/>
        <v>87.77614138438881</v>
      </c>
      <c r="I102" s="31" t="e">
        <f>F102/#REF!*100</f>
        <v>#REF!</v>
      </c>
      <c r="J102" s="8" t="s">
        <v>121</v>
      </c>
      <c r="K102" s="31">
        <f>F102/D102*100</f>
        <v>80.46146293568974</v>
      </c>
      <c r="L102" s="8" t="s">
        <v>121</v>
      </c>
      <c r="M102" s="32">
        <f>M103</f>
        <v>100</v>
      </c>
      <c r="N102" s="32">
        <f>N103</f>
        <v>95</v>
      </c>
      <c r="O102" s="32">
        <f>O103</f>
        <v>90</v>
      </c>
    </row>
    <row r="103" spans="1:15" s="16" customFormat="1" ht="16.5" customHeight="1">
      <c r="A103" s="69"/>
      <c r="B103" s="69"/>
      <c r="C103" s="6" t="s">
        <v>70</v>
      </c>
      <c r="D103" s="34">
        <v>1018.5</v>
      </c>
      <c r="E103" s="34">
        <f>D103/12*11</f>
        <v>933.625</v>
      </c>
      <c r="F103" s="34">
        <v>819.5</v>
      </c>
      <c r="G103" s="28" t="e">
        <f>SUM(F103/#REF!)*100</f>
        <v>#REF!</v>
      </c>
      <c r="H103" s="28">
        <f t="shared" si="1"/>
        <v>87.77614138438881</v>
      </c>
      <c r="I103" s="28" t="e">
        <f>F103/#REF!*100</f>
        <v>#REF!</v>
      </c>
      <c r="J103" s="22">
        <f>H103-95</f>
        <v>-7.223858615611192</v>
      </c>
      <c r="K103" s="28">
        <f>F103/D103*100</f>
        <v>80.46146293568974</v>
      </c>
      <c r="L103" s="22">
        <f>K103-95</f>
        <v>-14.538537064310262</v>
      </c>
      <c r="M103" s="22">
        <f>D103/D102*100</f>
        <v>100</v>
      </c>
      <c r="N103" s="22">
        <f>M103/100*95</f>
        <v>95</v>
      </c>
      <c r="O103" s="22">
        <f>M103/100*90</f>
        <v>90</v>
      </c>
    </row>
    <row r="104" spans="1:15" s="16" customFormat="1" ht="18" customHeight="1">
      <c r="A104" s="4" t="s">
        <v>42</v>
      </c>
      <c r="B104" s="5" t="s">
        <v>43</v>
      </c>
      <c r="C104" s="5" t="s">
        <v>92</v>
      </c>
      <c r="D104" s="32">
        <f>SUM(D105:D107)</f>
        <v>415738.39999999997</v>
      </c>
      <c r="E104" s="32">
        <f>SUM(E105:E107)</f>
        <v>292537.10000000003</v>
      </c>
      <c r="F104" s="32">
        <f>SUM(F105:F107)</f>
        <v>283913.2</v>
      </c>
      <c r="G104" s="31" t="e">
        <f>SUM(F104/#REF!)*100</f>
        <v>#REF!</v>
      </c>
      <c r="H104" s="31">
        <f t="shared" si="1"/>
        <v>97.0520320328601</v>
      </c>
      <c r="I104" s="31" t="e">
        <f>F104/#REF!*100</f>
        <v>#REF!</v>
      </c>
      <c r="J104" s="8" t="s">
        <v>121</v>
      </c>
      <c r="K104" s="31">
        <f>F104/D104*100</f>
        <v>68.29131011232063</v>
      </c>
      <c r="L104" s="8" t="s">
        <v>121</v>
      </c>
      <c r="M104" s="32">
        <f>SUM(M105:M107)</f>
        <v>100.00000000000001</v>
      </c>
      <c r="N104" s="32">
        <f>SUM(N105:N107)</f>
        <v>99.93886540189698</v>
      </c>
      <c r="O104" s="32">
        <f>SUM(O105:O107)</f>
        <v>94.93886540189696</v>
      </c>
    </row>
    <row r="105" spans="1:15" s="16" customFormat="1" ht="15.75" customHeight="1">
      <c r="A105" s="69"/>
      <c r="B105" s="69"/>
      <c r="C105" s="6" t="s">
        <v>69</v>
      </c>
      <c r="D105" s="34">
        <v>410655.2</v>
      </c>
      <c r="E105" s="34">
        <v>287877.5</v>
      </c>
      <c r="F105" s="34">
        <v>280113.2</v>
      </c>
      <c r="G105" s="28" t="e">
        <f>SUM(F105/#REF!)*100</f>
        <v>#REF!</v>
      </c>
      <c r="H105" s="28">
        <f t="shared" si="1"/>
        <v>97.30291530251584</v>
      </c>
      <c r="I105" s="28" t="e">
        <f>F105/#REF!*100</f>
        <v>#REF!</v>
      </c>
      <c r="J105" s="22">
        <f>H105-100</f>
        <v>-2.697084697484158</v>
      </c>
      <c r="K105" s="28">
        <f>F105/D105*100</f>
        <v>68.21128771777394</v>
      </c>
      <c r="L105" s="22">
        <f>K105-95</f>
        <v>-26.788712282226058</v>
      </c>
      <c r="M105" s="22">
        <f>D105/D104*100</f>
        <v>98.77730803793925</v>
      </c>
      <c r="N105" s="22">
        <f>M105/100*100</f>
        <v>98.77730803793925</v>
      </c>
      <c r="O105" s="22">
        <f>M105/100*95</f>
        <v>93.83844263604229</v>
      </c>
    </row>
    <row r="106" spans="1:15" s="16" customFormat="1" ht="14.25" customHeight="1">
      <c r="A106" s="69"/>
      <c r="B106" s="69"/>
      <c r="C106" s="6" t="s">
        <v>70</v>
      </c>
      <c r="D106" s="34">
        <v>4573.1</v>
      </c>
      <c r="E106" s="34">
        <f>D106/12*11</f>
        <v>4192.008333333333</v>
      </c>
      <c r="F106" s="34">
        <v>3471.4</v>
      </c>
      <c r="G106" s="28" t="e">
        <f>SUM(F106/#REF!)*100</f>
        <v>#REF!</v>
      </c>
      <c r="H106" s="28">
        <f t="shared" si="1"/>
        <v>82.80994988480064</v>
      </c>
      <c r="I106" s="28" t="e">
        <f>F106/#REF!*100</f>
        <v>#REF!</v>
      </c>
      <c r="J106" s="22">
        <f>H106-95</f>
        <v>-12.190050115199355</v>
      </c>
      <c r="K106" s="28">
        <f>F106/D106*100</f>
        <v>75.90912072773392</v>
      </c>
      <c r="L106" s="22">
        <f>K106-95</f>
        <v>-19.09087927226608</v>
      </c>
      <c r="M106" s="22">
        <f>D106/D104*100</f>
        <v>1.0999946119963901</v>
      </c>
      <c r="N106" s="22">
        <f>M106/100*95</f>
        <v>1.0449948813965706</v>
      </c>
      <c r="O106" s="22">
        <f>M106/100*90</f>
        <v>0.9899951507967512</v>
      </c>
    </row>
    <row r="107" spans="1:15" s="16" customFormat="1" ht="26.25" customHeight="1">
      <c r="A107" s="69"/>
      <c r="B107" s="69"/>
      <c r="C107" s="6" t="s">
        <v>71</v>
      </c>
      <c r="D107" s="34">
        <v>510.1</v>
      </c>
      <c r="E107" s="34">
        <f>D107/12*11</f>
        <v>467.59166666666664</v>
      </c>
      <c r="F107" s="34">
        <v>328.6</v>
      </c>
      <c r="G107" s="28" t="e">
        <f>SUM(F107/#REF!)*100</f>
        <v>#REF!</v>
      </c>
      <c r="H107" s="28">
        <f t="shared" si="1"/>
        <v>70.27499064354585</v>
      </c>
      <c r="I107" s="28" t="e">
        <f>F107/#REF!*100</f>
        <v>#REF!</v>
      </c>
      <c r="J107" s="22">
        <f>H107-95</f>
        <v>-24.72500935645415</v>
      </c>
      <c r="K107" s="28">
        <f>F107/D107*100</f>
        <v>64.41874142325035</v>
      </c>
      <c r="L107" s="22">
        <f>K107-95</f>
        <v>-30.581258576749647</v>
      </c>
      <c r="M107" s="22">
        <f>D107/D104*100</f>
        <v>0.12269735006436742</v>
      </c>
      <c r="N107" s="22">
        <f>M107/100*95</f>
        <v>0.11656248256114905</v>
      </c>
      <c r="O107" s="22">
        <f>M107/100*90</f>
        <v>0.11042761505793068</v>
      </c>
    </row>
    <row r="108" spans="1:15" s="16" customFormat="1" ht="38.25">
      <c r="A108" s="4" t="s">
        <v>44</v>
      </c>
      <c r="B108" s="5" t="s">
        <v>45</v>
      </c>
      <c r="C108" s="5" t="s">
        <v>93</v>
      </c>
      <c r="D108" s="32">
        <f>D109+D111+D110</f>
        <v>305159.3</v>
      </c>
      <c r="E108" s="32">
        <f>E109+E111+E110</f>
        <v>177427.98333333334</v>
      </c>
      <c r="F108" s="32">
        <f>F109+F111+F110</f>
        <v>129615.5</v>
      </c>
      <c r="G108" s="31" t="e">
        <f>SUM(F108/#REF!)*100</f>
        <v>#REF!</v>
      </c>
      <c r="H108" s="31">
        <f t="shared" si="1"/>
        <v>73.05245630645072</v>
      </c>
      <c r="I108" s="31" t="e">
        <f>F108/#REF!*100</f>
        <v>#REF!</v>
      </c>
      <c r="J108" s="8" t="s">
        <v>121</v>
      </c>
      <c r="K108" s="31">
        <f>F108/D108*100</f>
        <v>42.47470091850388</v>
      </c>
      <c r="L108" s="8" t="s">
        <v>121</v>
      </c>
      <c r="M108" s="32">
        <f>M109+M111+M110</f>
        <v>100</v>
      </c>
      <c r="N108" s="32">
        <f>N109+N111+N110</f>
        <v>98.13272936463021</v>
      </c>
      <c r="O108" s="32">
        <f>O109+O111+O110</f>
        <v>93.13272936463021</v>
      </c>
    </row>
    <row r="109" spans="1:15" s="16" customFormat="1" ht="17.25" customHeight="1">
      <c r="A109" s="69"/>
      <c r="B109" s="69"/>
      <c r="C109" s="6" t="s">
        <v>69</v>
      </c>
      <c r="D109" s="34">
        <v>191196.3</v>
      </c>
      <c r="E109" s="34">
        <v>72961.9</v>
      </c>
      <c r="F109" s="34">
        <v>124250.3</v>
      </c>
      <c r="G109" s="28" t="e">
        <f>SUM(F109/#REF!)*100</f>
        <v>#REF!</v>
      </c>
      <c r="H109" s="28">
        <f t="shared" si="1"/>
        <v>170.29477028421684</v>
      </c>
      <c r="I109" s="28" t="e">
        <f>F109/#REF!*100</f>
        <v>#REF!</v>
      </c>
      <c r="J109" s="22">
        <f>H109-100</f>
        <v>70.29477028421684</v>
      </c>
      <c r="K109" s="28">
        <f>F109/D109*100</f>
        <v>64.9857240961253</v>
      </c>
      <c r="L109" s="22">
        <f>K109-95</f>
        <v>-30.014275903874704</v>
      </c>
      <c r="M109" s="22">
        <f>D109/D108*100</f>
        <v>62.654587292604226</v>
      </c>
      <c r="N109" s="22">
        <f>M109/100*100</f>
        <v>62.654587292604226</v>
      </c>
      <c r="O109" s="22">
        <f>M109/100*95</f>
        <v>59.52185792797401</v>
      </c>
    </row>
    <row r="110" spans="1:15" s="16" customFormat="1" ht="25.5">
      <c r="A110" s="69"/>
      <c r="B110" s="69"/>
      <c r="C110" s="6" t="s">
        <v>127</v>
      </c>
      <c r="D110" s="34">
        <v>109287.2</v>
      </c>
      <c r="E110" s="34">
        <f>D110/12*11</f>
        <v>100179.93333333333</v>
      </c>
      <c r="F110" s="34">
        <v>123.8</v>
      </c>
      <c r="G110" s="28" t="e">
        <f>SUM(F110/#REF!)*100</f>
        <v>#REF!</v>
      </c>
      <c r="H110" s="28">
        <f t="shared" si="1"/>
        <v>0.12357764262836402</v>
      </c>
      <c r="I110" s="28" t="e">
        <f>F110/#REF!*100</f>
        <v>#REF!</v>
      </c>
      <c r="J110" s="22">
        <f>H110-95</f>
        <v>-94.87642235737164</v>
      </c>
      <c r="K110" s="28">
        <f>F110/D110*100</f>
        <v>0.11327950574266703</v>
      </c>
      <c r="L110" s="22">
        <f>K110-95</f>
        <v>-94.88672049425733</v>
      </c>
      <c r="M110" s="22">
        <f>D110/D108*100</f>
        <v>35.813163813129734</v>
      </c>
      <c r="N110" s="22">
        <f>M110/100*95</f>
        <v>34.02250562247325</v>
      </c>
      <c r="O110" s="22">
        <f>M110/100*90</f>
        <v>32.23184743181676</v>
      </c>
    </row>
    <row r="111" spans="1:15" s="16" customFormat="1" ht="27.75" customHeight="1">
      <c r="A111" s="69"/>
      <c r="B111" s="69"/>
      <c r="C111" s="6" t="s">
        <v>71</v>
      </c>
      <c r="D111" s="34">
        <v>4675.8</v>
      </c>
      <c r="E111" s="34">
        <f>D111/12*11</f>
        <v>4286.150000000001</v>
      </c>
      <c r="F111" s="34">
        <v>5241.4</v>
      </c>
      <c r="G111" s="28" t="e">
        <f>SUM(F111/#REF!)*100</f>
        <v>#REF!</v>
      </c>
      <c r="H111" s="28">
        <f t="shared" si="1"/>
        <v>122.28690083174875</v>
      </c>
      <c r="I111" s="28" t="e">
        <f>F111/#REF!*100</f>
        <v>#REF!</v>
      </c>
      <c r="J111" s="22">
        <f>H111-95</f>
        <v>27.286900831748753</v>
      </c>
      <c r="K111" s="28">
        <f>F111/D111*100</f>
        <v>112.09632576243635</v>
      </c>
      <c r="L111" s="22">
        <f>K111-95</f>
        <v>17.09632576243635</v>
      </c>
      <c r="M111" s="22">
        <f>D111/D108*100</f>
        <v>1.5322488942660442</v>
      </c>
      <c r="N111" s="22">
        <f>M111/100*95</f>
        <v>1.4556364495527419</v>
      </c>
      <c r="O111" s="22">
        <f>M111/100*90</f>
        <v>1.3790240048394398</v>
      </c>
    </row>
    <row r="112" spans="1:15" s="16" customFormat="1" ht="25.5">
      <c r="A112" s="4" t="s">
        <v>46</v>
      </c>
      <c r="B112" s="5" t="s">
        <v>47</v>
      </c>
      <c r="C112" s="5" t="s">
        <v>94</v>
      </c>
      <c r="D112" s="32">
        <f>D113</f>
        <v>20116.6</v>
      </c>
      <c r="E112" s="32">
        <f>E113</f>
        <v>15268.5</v>
      </c>
      <c r="F112" s="32">
        <f>F113</f>
        <v>14724.4</v>
      </c>
      <c r="G112" s="31" t="e">
        <f>SUM(F112/#REF!)*100</f>
        <v>#REF!</v>
      </c>
      <c r="H112" s="31">
        <f t="shared" si="1"/>
        <v>96.43645413760356</v>
      </c>
      <c r="I112" s="31" t="e">
        <f>F112/#REF!*100</f>
        <v>#REF!</v>
      </c>
      <c r="J112" s="8" t="s">
        <v>121</v>
      </c>
      <c r="K112" s="31">
        <f>F112/D112*100</f>
        <v>73.19527156676577</v>
      </c>
      <c r="L112" s="8" t="s">
        <v>121</v>
      </c>
      <c r="M112" s="32">
        <f>M113</f>
        <v>100</v>
      </c>
      <c r="N112" s="32">
        <f>N113</f>
        <v>100</v>
      </c>
      <c r="O112" s="32">
        <f>O113</f>
        <v>95</v>
      </c>
    </row>
    <row r="113" spans="1:15" s="16" customFormat="1" ht="18" customHeight="1">
      <c r="A113" s="69"/>
      <c r="B113" s="69"/>
      <c r="C113" s="6" t="s">
        <v>69</v>
      </c>
      <c r="D113" s="34">
        <v>20116.6</v>
      </c>
      <c r="E113" s="34">
        <v>15268.5</v>
      </c>
      <c r="F113" s="34">
        <v>14724.4</v>
      </c>
      <c r="G113" s="28" t="e">
        <f>SUM(F113/#REF!)*100</f>
        <v>#REF!</v>
      </c>
      <c r="H113" s="28">
        <f t="shared" si="1"/>
        <v>96.43645413760356</v>
      </c>
      <c r="I113" s="28" t="e">
        <f>F113/#REF!*100</f>
        <v>#REF!</v>
      </c>
      <c r="J113" s="22">
        <f>H113-100</f>
        <v>-3.5635458623964382</v>
      </c>
      <c r="K113" s="28">
        <f>F113/D113*100</f>
        <v>73.19527156676577</v>
      </c>
      <c r="L113" s="22">
        <f>K113-95</f>
        <v>-21.80472843323423</v>
      </c>
      <c r="M113" s="22">
        <f>D113/D112*100</f>
        <v>100</v>
      </c>
      <c r="N113" s="22">
        <f>M113/100*100</f>
        <v>100</v>
      </c>
      <c r="O113" s="22">
        <f>M113/100*95</f>
        <v>95</v>
      </c>
    </row>
    <row r="114" spans="1:15" s="16" customFormat="1" ht="28.5" customHeight="1">
      <c r="A114" s="4" t="s">
        <v>48</v>
      </c>
      <c r="B114" s="5" t="s">
        <v>49</v>
      </c>
      <c r="C114" s="5" t="s">
        <v>95</v>
      </c>
      <c r="D114" s="32">
        <f>D115</f>
        <v>6107.3</v>
      </c>
      <c r="E114" s="32">
        <f>E115</f>
        <v>3562.7</v>
      </c>
      <c r="F114" s="32">
        <f>F115</f>
        <v>3565.2</v>
      </c>
      <c r="G114" s="31" t="e">
        <f>SUM(F114/#REF!)*100</f>
        <v>#REF!</v>
      </c>
      <c r="H114" s="31">
        <f t="shared" si="1"/>
        <v>100.0701714991439</v>
      </c>
      <c r="I114" s="31" t="e">
        <f>F114/#REF!*100</f>
        <v>#REF!</v>
      </c>
      <c r="J114" s="8" t="s">
        <v>121</v>
      </c>
      <c r="K114" s="31">
        <f>F114/D114*100</f>
        <v>58.3760417860593</v>
      </c>
      <c r="L114" s="8" t="s">
        <v>121</v>
      </c>
      <c r="M114" s="32">
        <f>M115</f>
        <v>100</v>
      </c>
      <c r="N114" s="32">
        <f>N115</f>
        <v>100</v>
      </c>
      <c r="O114" s="32">
        <f>O115</f>
        <v>95</v>
      </c>
    </row>
    <row r="115" spans="1:15" s="16" customFormat="1" ht="18" customHeight="1">
      <c r="A115" s="69"/>
      <c r="B115" s="69"/>
      <c r="C115" s="6" t="s">
        <v>69</v>
      </c>
      <c r="D115" s="34">
        <v>6107.3</v>
      </c>
      <c r="E115" s="34">
        <v>3562.7</v>
      </c>
      <c r="F115" s="34">
        <v>3565.2</v>
      </c>
      <c r="G115" s="28" t="e">
        <f>SUM(F115/#REF!)*100</f>
        <v>#REF!</v>
      </c>
      <c r="H115" s="28">
        <f t="shared" si="1"/>
        <v>100.0701714991439</v>
      </c>
      <c r="I115" s="28" t="e">
        <f>F115/#REF!*100</f>
        <v>#REF!</v>
      </c>
      <c r="J115" s="22">
        <f>H115-100</f>
        <v>0.0701714991438962</v>
      </c>
      <c r="K115" s="28">
        <f>F115/D115*100</f>
        <v>58.3760417860593</v>
      </c>
      <c r="L115" s="22">
        <f>K115-95</f>
        <v>-36.6239582139407</v>
      </c>
      <c r="M115" s="22">
        <f>D115/D114*100</f>
        <v>100</v>
      </c>
      <c r="N115" s="22">
        <f>M115/100*100</f>
        <v>100</v>
      </c>
      <c r="O115" s="22">
        <f>M115/100*95</f>
        <v>95</v>
      </c>
    </row>
    <row r="116" spans="1:15" s="16" customFormat="1" ht="18" customHeight="1">
      <c r="A116" s="4" t="s">
        <v>50</v>
      </c>
      <c r="B116" s="5" t="s">
        <v>51</v>
      </c>
      <c r="C116" s="5" t="s">
        <v>96</v>
      </c>
      <c r="D116" s="32">
        <f>D117</f>
        <v>126711.1</v>
      </c>
      <c r="E116" s="32">
        <f>E117</f>
        <v>94510.8</v>
      </c>
      <c r="F116" s="32">
        <f>F117</f>
        <v>96505.6</v>
      </c>
      <c r="G116" s="31" t="e">
        <f>SUM(F116/#REF!)*100</f>
        <v>#REF!</v>
      </c>
      <c r="H116" s="31">
        <f t="shared" si="1"/>
        <v>102.11065825281345</v>
      </c>
      <c r="I116" s="31" t="e">
        <f>F116/#REF!*100</f>
        <v>#REF!</v>
      </c>
      <c r="J116" s="8" t="s">
        <v>121</v>
      </c>
      <c r="K116" s="31">
        <f>F116/D116*100</f>
        <v>76.16191478094659</v>
      </c>
      <c r="L116" s="8" t="s">
        <v>121</v>
      </c>
      <c r="M116" s="32">
        <f>M117</f>
        <v>100</v>
      </c>
      <c r="N116" s="32">
        <f>N117</f>
        <v>100</v>
      </c>
      <c r="O116" s="32">
        <f>O117</f>
        <v>95</v>
      </c>
    </row>
    <row r="117" spans="1:15" s="16" customFormat="1" ht="17.25" customHeight="1">
      <c r="A117" s="69"/>
      <c r="B117" s="69"/>
      <c r="C117" s="6" t="s">
        <v>69</v>
      </c>
      <c r="D117" s="34">
        <v>126711.1</v>
      </c>
      <c r="E117" s="34">
        <v>94510.8</v>
      </c>
      <c r="F117" s="34">
        <v>96505.6</v>
      </c>
      <c r="G117" s="28" t="e">
        <f>SUM(F117/#REF!)*100</f>
        <v>#REF!</v>
      </c>
      <c r="H117" s="28">
        <f t="shared" si="1"/>
        <v>102.11065825281345</v>
      </c>
      <c r="I117" s="28" t="e">
        <f>F117/#REF!*100</f>
        <v>#REF!</v>
      </c>
      <c r="J117" s="22">
        <f>H117-100</f>
        <v>2.110658252813451</v>
      </c>
      <c r="K117" s="28">
        <f>F117/D117*100</f>
        <v>76.16191478094659</v>
      </c>
      <c r="L117" s="22">
        <f>K117-95</f>
        <v>-18.83808521905341</v>
      </c>
      <c r="M117" s="22">
        <f>D117/D116*100</f>
        <v>100</v>
      </c>
      <c r="N117" s="22">
        <f>M117/100*100</f>
        <v>100</v>
      </c>
      <c r="O117" s="22">
        <f>M117/100*95</f>
        <v>95</v>
      </c>
    </row>
    <row r="118" spans="1:15" ht="38.25">
      <c r="A118" s="4" t="s">
        <v>52</v>
      </c>
      <c r="B118" s="5" t="s">
        <v>53</v>
      </c>
      <c r="C118" s="5" t="s">
        <v>98</v>
      </c>
      <c r="D118" s="32">
        <f>D119+D120+D121</f>
        <v>970650.3999999999</v>
      </c>
      <c r="E118" s="32">
        <f>E119+E120+E121</f>
        <v>699553.2416666667</v>
      </c>
      <c r="F118" s="32">
        <f>F119+F120+F121</f>
        <v>395391.8</v>
      </c>
      <c r="G118" s="31" t="e">
        <f>SUM(F118/#REF!)*100</f>
        <v>#REF!</v>
      </c>
      <c r="H118" s="31">
        <f t="shared" si="1"/>
        <v>56.52061579444471</v>
      </c>
      <c r="I118" s="31" t="e">
        <f>F118/#REF!*100</f>
        <v>#REF!</v>
      </c>
      <c r="J118" s="8" t="s">
        <v>121</v>
      </c>
      <c r="K118" s="31">
        <f>F118/D118*100</f>
        <v>40.734727972089644</v>
      </c>
      <c r="L118" s="8" t="s">
        <v>121</v>
      </c>
      <c r="M118" s="32">
        <f>M119+M120+M121</f>
        <v>100.00000000000001</v>
      </c>
      <c r="N118" s="32">
        <f>N119+N120+N121</f>
        <v>97.3513743980325</v>
      </c>
      <c r="O118" s="32">
        <f>O119+O120+O121</f>
        <v>92.35137439803252</v>
      </c>
    </row>
    <row r="119" spans="1:15" s="16" customFormat="1" ht="16.5" customHeight="1">
      <c r="A119" s="69"/>
      <c r="B119" s="69"/>
      <c r="C119" s="6" t="s">
        <v>69</v>
      </c>
      <c r="D119" s="34">
        <v>456472.5</v>
      </c>
      <c r="E119" s="34">
        <v>228223.5</v>
      </c>
      <c r="F119" s="34">
        <v>219541.9</v>
      </c>
      <c r="G119" s="28" t="e">
        <f>SUM(F119/#REF!)*100</f>
        <v>#REF!</v>
      </c>
      <c r="H119" s="28">
        <f t="shared" si="1"/>
        <v>96.19600961338337</v>
      </c>
      <c r="I119" s="28" t="e">
        <f>F119/#REF!*100</f>
        <v>#REF!</v>
      </c>
      <c r="J119" s="22">
        <f>H119-100</f>
        <v>-3.8039903866166327</v>
      </c>
      <c r="K119" s="28">
        <f>F119/D119*100</f>
        <v>48.09531789976395</v>
      </c>
      <c r="L119" s="22">
        <f>K119-95</f>
        <v>-46.90468210023605</v>
      </c>
      <c r="M119" s="22">
        <f>D119/D118*100</f>
        <v>47.02748796064989</v>
      </c>
      <c r="N119" s="22">
        <f>M119/100*100</f>
        <v>47.02748796064989</v>
      </c>
      <c r="O119" s="22">
        <f>M119/100*95</f>
        <v>44.6761135626174</v>
      </c>
    </row>
    <row r="120" spans="1:15" s="16" customFormat="1" ht="16.5" customHeight="1">
      <c r="A120" s="69"/>
      <c r="B120" s="69"/>
      <c r="C120" s="6" t="s">
        <v>70</v>
      </c>
      <c r="D120" s="34">
        <v>200937.2</v>
      </c>
      <c r="E120" s="34">
        <f>D120/12*11</f>
        <v>184192.43333333332</v>
      </c>
      <c r="F120" s="34">
        <v>97652.2</v>
      </c>
      <c r="G120" s="28" t="e">
        <f>SUM(F120/#REF!)*100</f>
        <v>#REF!</v>
      </c>
      <c r="H120" s="28">
        <f t="shared" si="1"/>
        <v>53.01640150617841</v>
      </c>
      <c r="I120" s="28" t="e">
        <f>F120/#REF!*100</f>
        <v>#REF!</v>
      </c>
      <c r="J120" s="22">
        <f>H120-95</f>
        <v>-41.98359849382159</v>
      </c>
      <c r="K120" s="28">
        <f>F120/D120*100</f>
        <v>48.598368047330204</v>
      </c>
      <c r="L120" s="22">
        <f>K120-95</f>
        <v>-46.401631952669796</v>
      </c>
      <c r="M120" s="22">
        <f>D120/D118*100</f>
        <v>20.701294719499426</v>
      </c>
      <c r="N120" s="22">
        <f>M120/100*95</f>
        <v>19.666229983524456</v>
      </c>
      <c r="O120" s="22">
        <f>M120/100*90</f>
        <v>18.631165247549486</v>
      </c>
    </row>
    <row r="121" spans="1:15" s="16" customFormat="1" ht="25.5">
      <c r="A121" s="69"/>
      <c r="B121" s="69"/>
      <c r="C121" s="6" t="s">
        <v>127</v>
      </c>
      <c r="D121" s="34">
        <v>313240.7</v>
      </c>
      <c r="E121" s="34">
        <f>D121/12*11</f>
        <v>287137.30833333335</v>
      </c>
      <c r="F121" s="34">
        <v>78197.7</v>
      </c>
      <c r="G121" s="28" t="e">
        <f>F121/#REF!*100</f>
        <v>#REF!</v>
      </c>
      <c r="H121" s="28">
        <f t="shared" si="1"/>
        <v>27.233556117765605</v>
      </c>
      <c r="I121" s="28" t="e">
        <f>F121/#REF!*100</f>
        <v>#REF!</v>
      </c>
      <c r="J121" s="22">
        <f>H121-95</f>
        <v>-67.7664438822344</v>
      </c>
      <c r="K121" s="28">
        <f>F121/D121*100</f>
        <v>24.964093107951808</v>
      </c>
      <c r="L121" s="22">
        <f>K121-95</f>
        <v>-70.03590689204819</v>
      </c>
      <c r="M121" s="22">
        <f>D121/D118*100</f>
        <v>32.27121731985069</v>
      </c>
      <c r="N121" s="22">
        <f>M121/100*95</f>
        <v>30.65765645385816</v>
      </c>
      <c r="O121" s="22">
        <f>M121/100*90</f>
        <v>29.044095587865623</v>
      </c>
    </row>
    <row r="122" spans="1:15" s="16" customFormat="1" ht="38.25">
      <c r="A122" s="4" t="s">
        <v>54</v>
      </c>
      <c r="B122" s="5" t="s">
        <v>126</v>
      </c>
      <c r="C122" s="5" t="s">
        <v>97</v>
      </c>
      <c r="D122" s="32">
        <f>D123</f>
        <v>68429.6</v>
      </c>
      <c r="E122" s="32">
        <f>E123</f>
        <v>39031.8</v>
      </c>
      <c r="F122" s="32">
        <f>F123</f>
        <v>39201</v>
      </c>
      <c r="G122" s="31" t="e">
        <f>SUM(F122/#REF!)*100</f>
        <v>#REF!</v>
      </c>
      <c r="H122" s="31">
        <f t="shared" si="1"/>
        <v>100.43349269057538</v>
      </c>
      <c r="I122" s="31" t="e">
        <f>F122/#REF!*100</f>
        <v>#REF!</v>
      </c>
      <c r="J122" s="8" t="s">
        <v>121</v>
      </c>
      <c r="K122" s="31">
        <f>F122/D122*100</f>
        <v>57.2866128108304</v>
      </c>
      <c r="L122" s="8" t="s">
        <v>121</v>
      </c>
      <c r="M122" s="32">
        <f>M123</f>
        <v>100</v>
      </c>
      <c r="N122" s="32">
        <f>N123</f>
        <v>100</v>
      </c>
      <c r="O122" s="32">
        <f>O123</f>
        <v>95</v>
      </c>
    </row>
    <row r="123" spans="1:15" s="16" customFormat="1" ht="17.25" customHeight="1">
      <c r="A123" s="69"/>
      <c r="B123" s="69"/>
      <c r="C123" s="6" t="s">
        <v>69</v>
      </c>
      <c r="D123" s="34">
        <v>68429.6</v>
      </c>
      <c r="E123" s="34">
        <v>39031.8</v>
      </c>
      <c r="F123" s="34">
        <v>39201</v>
      </c>
      <c r="G123" s="28" t="e">
        <f>SUM(F123/#REF!)*100</f>
        <v>#REF!</v>
      </c>
      <c r="H123" s="28">
        <f t="shared" si="1"/>
        <v>100.43349269057538</v>
      </c>
      <c r="I123" s="28" t="e">
        <f>F123/#REF!*100</f>
        <v>#REF!</v>
      </c>
      <c r="J123" s="22">
        <f>H123-100</f>
        <v>0.43349269057537754</v>
      </c>
      <c r="K123" s="28">
        <f>F123/D123*100</f>
        <v>57.2866128108304</v>
      </c>
      <c r="L123" s="22">
        <f>K123-95</f>
        <v>-37.7133871891696</v>
      </c>
      <c r="M123" s="22">
        <f>D123/D122*100</f>
        <v>100</v>
      </c>
      <c r="N123" s="22">
        <f>M123/100*100</f>
        <v>100</v>
      </c>
      <c r="O123" s="22">
        <f>M123/100*95</f>
        <v>95</v>
      </c>
    </row>
    <row r="124" spans="1:15" s="23" customFormat="1" ht="15.75" customHeight="1">
      <c r="A124" s="83" t="s">
        <v>140</v>
      </c>
      <c r="B124" s="84"/>
      <c r="C124" s="85"/>
      <c r="D124" s="49">
        <f>1803130.1+5000</f>
        <v>1808130.1</v>
      </c>
      <c r="E124" s="34">
        <f>1803130.1+5000</f>
        <v>1808130.1</v>
      </c>
      <c r="F124" s="39" t="s">
        <v>121</v>
      </c>
      <c r="G124" s="39" t="s">
        <v>121</v>
      </c>
      <c r="H124" s="39" t="s">
        <v>121</v>
      </c>
      <c r="I124" s="39" t="s">
        <v>121</v>
      </c>
      <c r="J124" s="39" t="s">
        <v>121</v>
      </c>
      <c r="K124" s="39" t="s">
        <v>121</v>
      </c>
      <c r="L124" s="39" t="s">
        <v>121</v>
      </c>
      <c r="M124" s="39" t="s">
        <v>121</v>
      </c>
      <c r="N124" s="39" t="s">
        <v>121</v>
      </c>
      <c r="O124" s="39" t="s">
        <v>121</v>
      </c>
    </row>
    <row r="125" spans="1:15" ht="29.25" customHeight="1">
      <c r="A125" s="86" t="s">
        <v>116</v>
      </c>
      <c r="B125" s="87"/>
      <c r="C125" s="88"/>
      <c r="D125" s="2">
        <f>D5+D8+D10+D14+D16+D19+D21+D24+D29+D33+D36+D41+D44+D47+D50+D53+D56+D59+D62+D65+D69+D73+D76+D79+D81+D83+D87+D90+D92+D94+D96+D98+D100+D102+D104+D108+D112+D114+D116+D118+D122+D124</f>
        <v>24544593.260000005</v>
      </c>
      <c r="E125" s="2">
        <f>E5+E8+E10+E14+E16+E19+E21+E24+E29+E33+E36+E41+E44+E47+E50+E53+E56+E59+E62+E65+E69+E73+E76+E79+E81+E83+E87+E90+E92+E94+E96+E98+E100+E102+E104+E108+E112+E114+E116+E118+E122+E124</f>
        <v>19854624.5</v>
      </c>
      <c r="F125" s="2">
        <f>F127+F128+F129+F130</f>
        <v>15461356.9</v>
      </c>
      <c r="G125" s="29" t="e">
        <f>SUM(F125/#REF!)*100</f>
        <v>#REF!</v>
      </c>
      <c r="H125" s="29">
        <f t="shared" si="1"/>
        <v>77.87282454019717</v>
      </c>
      <c r="I125" s="29" t="e">
        <f>F125/#REF!*100</f>
        <v>#REF!</v>
      </c>
      <c r="J125" s="55" t="s">
        <v>121</v>
      </c>
      <c r="K125" s="29">
        <f>F125/D125*100</f>
        <v>62.992923680659096</v>
      </c>
      <c r="L125" s="3">
        <f>K125-95</f>
        <v>-32.007076319340904</v>
      </c>
      <c r="M125" s="55" t="s">
        <v>121</v>
      </c>
      <c r="N125" s="55" t="s">
        <v>121</v>
      </c>
      <c r="O125" s="55" t="s">
        <v>121</v>
      </c>
    </row>
    <row r="126" spans="1:15" ht="15.75" customHeight="1">
      <c r="A126" s="75"/>
      <c r="B126" s="75"/>
      <c r="C126" s="76" t="s">
        <v>114</v>
      </c>
      <c r="D126" s="77"/>
      <c r="E126" s="77"/>
      <c r="F126" s="77"/>
      <c r="G126" s="77"/>
      <c r="H126" s="77"/>
      <c r="I126" s="77"/>
      <c r="J126" s="77"/>
      <c r="K126" s="77"/>
      <c r="L126" s="77"/>
      <c r="M126" s="58"/>
      <c r="N126" s="58"/>
      <c r="O126" s="66"/>
    </row>
    <row r="127" spans="1:15" ht="17.25" customHeight="1">
      <c r="A127" s="75"/>
      <c r="B127" s="75"/>
      <c r="C127" s="1" t="s">
        <v>69</v>
      </c>
      <c r="D127" s="2">
        <f>D6+D9+D11+D14+D17+D22+D25+D30+D34+D37+D42+D45+D48+D51+D54+D57+D60+D63+D66+D70+D74+D77+D80+D82+D84+D88+D105+D109+D113+D115+D117+D119+D123+D20</f>
        <v>15517405.960000005</v>
      </c>
      <c r="E127" s="2">
        <f>E6+E9+E11+E14+E17+E22+E25+E30+E34+E37+E42+E45+E48+E51+E54+E57+E60+E63+E66+E70+E74+E77+E80+E82+E84+E88+E105+E109+E113+E115+E117+E119+E123+E20</f>
        <v>11429025.299999997</v>
      </c>
      <c r="F127" s="2">
        <f>F123+F119+F117+F115+F113+F109+F105+F88+F84+F82+F80+F77+F74+F70+F66+F63+F60+F57+F54+F51+F48+F45+F42+F37+F34+F30+F25+F22+F20+F17+F11+F9+F6+F14</f>
        <v>11094947.800000003</v>
      </c>
      <c r="G127" s="29" t="e">
        <f>SUM(F127/#REF!)*100</f>
        <v>#REF!</v>
      </c>
      <c r="H127" s="29">
        <f t="shared" si="1"/>
        <v>97.0769379607551</v>
      </c>
      <c r="I127" s="29" t="e">
        <f>F127/#REF!*100</f>
        <v>#REF!</v>
      </c>
      <c r="J127" s="3">
        <f>H127-100</f>
        <v>-2.923062039244897</v>
      </c>
      <c r="K127" s="29">
        <f>F127/D127*100</f>
        <v>71.50001635969315</v>
      </c>
      <c r="L127" s="3">
        <f>K127-95</f>
        <v>-23.49998364030685</v>
      </c>
      <c r="M127" s="56" t="s">
        <v>121</v>
      </c>
      <c r="N127" s="56" t="s">
        <v>121</v>
      </c>
      <c r="O127" s="56" t="s">
        <v>121</v>
      </c>
    </row>
    <row r="128" spans="1:15" ht="17.25" customHeight="1">
      <c r="A128" s="75"/>
      <c r="B128" s="75"/>
      <c r="C128" s="1" t="s">
        <v>70</v>
      </c>
      <c r="D128" s="2">
        <f>(D12+D26+D38+D43+D46+D49+D52+D55+D58+D61+D64+D78+D85+D89+D91+D93+D95+D97+D99+D101+D103+D106+D120+D71)-0.1</f>
        <v>2665827.8000000007</v>
      </c>
      <c r="E128" s="2">
        <f>(E12+E26+E38+E43+E46+E49+E52+E55+E58+E61+E64+E78+E85+E89+E91+E93+E95+E97+E99+E101+E103+E106+E120+E71)</f>
        <v>2443675.574999999</v>
      </c>
      <c r="F128" s="2">
        <f>F12+F26+F38+F43+F46+F49+F52+F55+F58+F61+F64+F78+F85+F89+F91+F93+F95+F97+F99+F101+F103+F106+F120+F71</f>
        <v>2069643.7999999996</v>
      </c>
      <c r="G128" s="29" t="e">
        <f>SUM(F128/#REF!)*100</f>
        <v>#REF!</v>
      </c>
      <c r="H128" s="29">
        <f t="shared" si="1"/>
        <v>84.69388576673073</v>
      </c>
      <c r="I128" s="29" t="e">
        <f>F128/#REF!*100</f>
        <v>#REF!</v>
      </c>
      <c r="J128" s="3">
        <f>H128-95</f>
        <v>-10.30611423326927</v>
      </c>
      <c r="K128" s="29">
        <f>F128/D128*100</f>
        <v>77.6360648651049</v>
      </c>
      <c r="L128" s="3">
        <f>K128-95</f>
        <v>-17.3639351348951</v>
      </c>
      <c r="M128" s="56" t="s">
        <v>121</v>
      </c>
      <c r="N128" s="56" t="s">
        <v>121</v>
      </c>
      <c r="O128" s="56" t="s">
        <v>121</v>
      </c>
    </row>
    <row r="129" spans="1:15" ht="30" customHeight="1">
      <c r="A129" s="75"/>
      <c r="B129" s="75"/>
      <c r="C129" s="11" t="s">
        <v>127</v>
      </c>
      <c r="D129" s="2">
        <f>(D27+D31+D35+D39+D67+D75+D110+D121+D72)+D124</f>
        <v>5154307.2</v>
      </c>
      <c r="E129" s="2">
        <f>(E27+E31+E35+E39+E67+E75+E110+E121+E72)+1803130.1+5000</f>
        <v>4875459.108333333</v>
      </c>
      <c r="F129" s="2">
        <f>F27+F31+F35+F39+F67+F75+F110+F121+F72</f>
        <v>1379332.1</v>
      </c>
      <c r="G129" s="29" t="e">
        <f>SUM(F129/#REF!)*100</f>
        <v>#REF!</v>
      </c>
      <c r="H129" s="29">
        <f t="shared" si="1"/>
        <v>28.291327428885403</v>
      </c>
      <c r="I129" s="29" t="e">
        <f>F129/#REF!*100</f>
        <v>#REF!</v>
      </c>
      <c r="J129" s="3">
        <f>H129-95</f>
        <v>-66.70867257111459</v>
      </c>
      <c r="K129" s="29">
        <f>F129/D129*100</f>
        <v>26.760766218978954</v>
      </c>
      <c r="L129" s="3">
        <f>K129-95</f>
        <v>-68.23923378102104</v>
      </c>
      <c r="M129" s="56" t="s">
        <v>121</v>
      </c>
      <c r="N129" s="56" t="s">
        <v>121</v>
      </c>
      <c r="O129" s="56" t="s">
        <v>121</v>
      </c>
    </row>
    <row r="130" spans="1:15" ht="29.25" customHeight="1">
      <c r="A130" s="75"/>
      <c r="B130" s="75"/>
      <c r="C130" s="1" t="s">
        <v>71</v>
      </c>
      <c r="D130" s="2">
        <f>D7+D18+D23+D28+D32+D40+D86+D107+D111+D68</f>
        <v>1207052.2000000002</v>
      </c>
      <c r="E130" s="2">
        <f>E7+E18+E23+E28+E32+E40+E86+E107+E111+E68</f>
        <v>1106464.5166666664</v>
      </c>
      <c r="F130" s="2">
        <f>F7+F18+F23+F28+F32+F40+F86+F107+F111+F68</f>
        <v>917433.2</v>
      </c>
      <c r="G130" s="29" t="e">
        <f>SUM(F130/#REF!)*100</f>
        <v>#REF!</v>
      </c>
      <c r="H130" s="29">
        <f t="shared" si="1"/>
        <v>82.91573621934647</v>
      </c>
      <c r="I130" s="29" t="e">
        <f>F130/#REF!*100</f>
        <v>#REF!</v>
      </c>
      <c r="J130" s="3">
        <f>H130-95</f>
        <v>-12.08426378065353</v>
      </c>
      <c r="K130" s="29">
        <f>F130/D130*100</f>
        <v>76.0060915344009</v>
      </c>
      <c r="L130" s="3">
        <f>K130-95</f>
        <v>-18.993908465599105</v>
      </c>
      <c r="M130" s="56" t="s">
        <v>121</v>
      </c>
      <c r="N130" s="56" t="s">
        <v>121</v>
      </c>
      <c r="O130" s="56" t="s">
        <v>121</v>
      </c>
    </row>
    <row r="131" spans="1:15" ht="26.25" customHeight="1">
      <c r="A131" s="78" t="s">
        <v>115</v>
      </c>
      <c r="B131" s="79"/>
      <c r="C131" s="80"/>
      <c r="D131" s="13">
        <f>D133+D134+D135+D136</f>
        <v>24645856.6</v>
      </c>
      <c r="E131" s="13">
        <f>E133+E134+E135+E136</f>
        <v>19890521.5</v>
      </c>
      <c r="F131" s="13">
        <f>F133+F134+F135+F136</f>
        <v>15472139.899999999</v>
      </c>
      <c r="G131" s="38" t="e">
        <f>SUM(F131/#REF!)*100</f>
        <v>#REF!</v>
      </c>
      <c r="H131" s="38">
        <f>F131/E131*100</f>
        <v>77.78649695031876</v>
      </c>
      <c r="I131" s="38" t="e">
        <f>F131/#REF!*100</f>
        <v>#REF!</v>
      </c>
      <c r="J131" s="56" t="s">
        <v>121</v>
      </c>
      <c r="K131" s="38">
        <f>F131/D131*100</f>
        <v>62.77785410793958</v>
      </c>
      <c r="L131" s="43">
        <f>K131-95</f>
        <v>-32.22214589206042</v>
      </c>
      <c r="M131" s="56" t="s">
        <v>121</v>
      </c>
      <c r="N131" s="56" t="s">
        <v>121</v>
      </c>
      <c r="O131" s="56" t="s">
        <v>121</v>
      </c>
    </row>
    <row r="132" spans="1:15" ht="14.25" customHeight="1">
      <c r="A132" s="70"/>
      <c r="B132" s="70"/>
      <c r="C132" s="71" t="s">
        <v>114</v>
      </c>
      <c r="D132" s="72"/>
      <c r="E132" s="72"/>
      <c r="F132" s="72"/>
      <c r="G132" s="72"/>
      <c r="H132" s="72"/>
      <c r="I132" s="72"/>
      <c r="J132" s="72"/>
      <c r="K132" s="72"/>
      <c r="L132" s="72"/>
      <c r="M132" s="59"/>
      <c r="N132" s="59"/>
      <c r="O132" s="65"/>
    </row>
    <row r="133" spans="1:15" ht="27" customHeight="1">
      <c r="A133" s="70"/>
      <c r="B133" s="70"/>
      <c r="C133" s="7" t="s">
        <v>128</v>
      </c>
      <c r="D133" s="14">
        <v>15618669.4</v>
      </c>
      <c r="E133" s="14">
        <v>11464922.3</v>
      </c>
      <c r="F133" s="14">
        <v>11105730.8</v>
      </c>
      <c r="G133" s="38" t="e">
        <f>SUM(F133/#REF!)*100</f>
        <v>#REF!</v>
      </c>
      <c r="H133" s="38">
        <f>F133/E133*100</f>
        <v>96.8670393867388</v>
      </c>
      <c r="I133" s="38" t="e">
        <f>F133/#REF!*100</f>
        <v>#REF!</v>
      </c>
      <c r="J133" s="43">
        <f>H133-100</f>
        <v>-3.1329606132612042</v>
      </c>
      <c r="K133" s="38">
        <f>F133/D133*100</f>
        <v>71.10548610498152</v>
      </c>
      <c r="L133" s="43">
        <f>K133-95</f>
        <v>-23.894513895018477</v>
      </c>
      <c r="M133" s="56" t="s">
        <v>121</v>
      </c>
      <c r="N133" s="56" t="s">
        <v>121</v>
      </c>
      <c r="O133" s="56" t="s">
        <v>121</v>
      </c>
    </row>
    <row r="134" spans="1:15" ht="18.75" customHeight="1">
      <c r="A134" s="70"/>
      <c r="B134" s="70"/>
      <c r="C134" s="7" t="s">
        <v>70</v>
      </c>
      <c r="D134" s="14">
        <f>D128</f>
        <v>2665827.8000000007</v>
      </c>
      <c r="E134" s="14">
        <f aca="true" t="shared" si="2" ref="E134:F136">E128</f>
        <v>2443675.574999999</v>
      </c>
      <c r="F134" s="14">
        <f t="shared" si="2"/>
        <v>2069643.7999999996</v>
      </c>
      <c r="G134" s="38" t="e">
        <f>SUM(F134/#REF!)*100</f>
        <v>#REF!</v>
      </c>
      <c r="H134" s="38">
        <f>F134/E134*100</f>
        <v>84.69388576673073</v>
      </c>
      <c r="I134" s="38" t="e">
        <f>F134/#REF!*100</f>
        <v>#REF!</v>
      </c>
      <c r="J134" s="43">
        <f>H134-95</f>
        <v>-10.30611423326927</v>
      </c>
      <c r="K134" s="38">
        <f>F134/D134*100</f>
        <v>77.6360648651049</v>
      </c>
      <c r="L134" s="43">
        <f>K134-95</f>
        <v>-17.3639351348951</v>
      </c>
      <c r="M134" s="56" t="s">
        <v>121</v>
      </c>
      <c r="N134" s="56" t="s">
        <v>121</v>
      </c>
      <c r="O134" s="56" t="s">
        <v>121</v>
      </c>
    </row>
    <row r="135" spans="1:15" ht="27" customHeight="1">
      <c r="A135" s="70"/>
      <c r="B135" s="70"/>
      <c r="C135" s="12" t="s">
        <v>127</v>
      </c>
      <c r="D135" s="14">
        <f>D129</f>
        <v>5154307.2</v>
      </c>
      <c r="E135" s="14">
        <f t="shared" si="2"/>
        <v>4875459.108333333</v>
      </c>
      <c r="F135" s="14">
        <f t="shared" si="2"/>
        <v>1379332.1</v>
      </c>
      <c r="G135" s="38" t="e">
        <f>SUM(F135/#REF!)*100</f>
        <v>#REF!</v>
      </c>
      <c r="H135" s="38">
        <f>F135/E135*100</f>
        <v>28.291327428885403</v>
      </c>
      <c r="I135" s="38" t="e">
        <f>F135/#REF!*100</f>
        <v>#REF!</v>
      </c>
      <c r="J135" s="43">
        <f>H135-95</f>
        <v>-66.70867257111459</v>
      </c>
      <c r="K135" s="38">
        <f>F135/D135*100</f>
        <v>26.760766218978954</v>
      </c>
      <c r="L135" s="43">
        <f>K135-95</f>
        <v>-68.23923378102104</v>
      </c>
      <c r="M135" s="56" t="s">
        <v>121</v>
      </c>
      <c r="N135" s="56" t="s">
        <v>121</v>
      </c>
      <c r="O135" s="56" t="s">
        <v>121</v>
      </c>
    </row>
    <row r="136" spans="1:15" ht="27" customHeight="1">
      <c r="A136" s="70"/>
      <c r="B136" s="70"/>
      <c r="C136" s="7" t="s">
        <v>71</v>
      </c>
      <c r="D136" s="14">
        <f>D130</f>
        <v>1207052.2000000002</v>
      </c>
      <c r="E136" s="14">
        <f t="shared" si="2"/>
        <v>1106464.5166666664</v>
      </c>
      <c r="F136" s="14">
        <f t="shared" si="2"/>
        <v>917433.2</v>
      </c>
      <c r="G136" s="38" t="e">
        <f>SUM(F136/#REF!)*100</f>
        <v>#REF!</v>
      </c>
      <c r="H136" s="38">
        <f>F136/E136*100</f>
        <v>82.91573621934647</v>
      </c>
      <c r="I136" s="38" t="e">
        <f>F136/#REF!*100</f>
        <v>#REF!</v>
      </c>
      <c r="J136" s="43">
        <f>H136-95</f>
        <v>-12.08426378065353</v>
      </c>
      <c r="K136" s="38">
        <f>F136/D136*100</f>
        <v>76.0060915344009</v>
      </c>
      <c r="L136" s="43">
        <f>K136-95</f>
        <v>-18.993908465599105</v>
      </c>
      <c r="M136" s="56" t="s">
        <v>121</v>
      </c>
      <c r="N136" s="56" t="s">
        <v>121</v>
      </c>
      <c r="O136" s="56" t="s">
        <v>121</v>
      </c>
    </row>
    <row r="137" spans="1:15" ht="7.5" customHeight="1">
      <c r="A137" s="42"/>
      <c r="B137" s="9"/>
      <c r="C137" s="9"/>
      <c r="D137" s="10"/>
      <c r="E137" s="27"/>
      <c r="F137" s="27"/>
      <c r="G137" s="9"/>
      <c r="H137" s="9"/>
      <c r="I137" s="9"/>
      <c r="J137" s="9"/>
      <c r="K137" s="9"/>
      <c r="L137" s="9"/>
      <c r="M137" s="60"/>
      <c r="N137" s="60"/>
      <c r="O137" s="60"/>
    </row>
    <row r="138" spans="1:15" ht="25.5" customHeight="1">
      <c r="A138" s="81" t="s">
        <v>153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ht="6" customHeight="1">
      <c r="A139" s="53"/>
      <c r="B139" s="27"/>
      <c r="C139" s="27"/>
      <c r="D139" s="54"/>
      <c r="E139" s="27"/>
      <c r="F139" s="27"/>
      <c r="G139" s="27"/>
      <c r="H139" s="27"/>
      <c r="I139" s="27"/>
      <c r="J139" s="27"/>
      <c r="K139" s="27"/>
      <c r="L139" s="27"/>
      <c r="M139" s="61"/>
      <c r="N139" s="61"/>
      <c r="O139" s="61"/>
    </row>
    <row r="140" spans="1:15" ht="25.5" customHeight="1" hidden="1">
      <c r="A140" s="73" t="s">
        <v>147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62"/>
      <c r="N140" s="62"/>
      <c r="O140" s="62"/>
    </row>
    <row r="141" spans="1:15" ht="27" customHeight="1">
      <c r="A141" s="73" t="s">
        <v>154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</row>
    <row r="142" spans="1:15" ht="21" customHeight="1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62"/>
      <c r="N142" s="62"/>
      <c r="O142" s="62"/>
    </row>
    <row r="143" spans="1:15" ht="15" customHeight="1">
      <c r="A143" s="73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51"/>
      <c r="N143" s="51"/>
      <c r="O143" s="51"/>
    </row>
    <row r="144" spans="1:15" ht="15" customHeight="1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</row>
  </sheetData>
  <autoFilter ref="A4:L136"/>
  <mergeCells count="53">
    <mergeCell ref="A6:B7"/>
    <mergeCell ref="A11:B12"/>
    <mergeCell ref="A14:B15"/>
    <mergeCell ref="A2:L2"/>
    <mergeCell ref="A9:B9"/>
    <mergeCell ref="A17:B18"/>
    <mergeCell ref="A22:B23"/>
    <mergeCell ref="A25:B28"/>
    <mergeCell ref="A30:B32"/>
    <mergeCell ref="A20:B20"/>
    <mergeCell ref="A34:B35"/>
    <mergeCell ref="A37:B40"/>
    <mergeCell ref="A42:B43"/>
    <mergeCell ref="A45:B46"/>
    <mergeCell ref="A60:B61"/>
    <mergeCell ref="A63:B64"/>
    <mergeCell ref="A66:B68"/>
    <mergeCell ref="A48:B49"/>
    <mergeCell ref="A51:B52"/>
    <mergeCell ref="A54:B55"/>
    <mergeCell ref="A57:B58"/>
    <mergeCell ref="A74:B75"/>
    <mergeCell ref="A77:B78"/>
    <mergeCell ref="A80:B80"/>
    <mergeCell ref="A82:B82"/>
    <mergeCell ref="A84:B86"/>
    <mergeCell ref="A88:B89"/>
    <mergeCell ref="A91:B91"/>
    <mergeCell ref="A93:B93"/>
    <mergeCell ref="A113:B113"/>
    <mergeCell ref="A124:C124"/>
    <mergeCell ref="A125:C125"/>
    <mergeCell ref="A95:B95"/>
    <mergeCell ref="A97:B97"/>
    <mergeCell ref="A99:B99"/>
    <mergeCell ref="A101:B101"/>
    <mergeCell ref="A143:L143"/>
    <mergeCell ref="A126:B130"/>
    <mergeCell ref="C126:L126"/>
    <mergeCell ref="A131:C131"/>
    <mergeCell ref="A140:L140"/>
    <mergeCell ref="A138:O138"/>
    <mergeCell ref="A141:O141"/>
    <mergeCell ref="A70:B72"/>
    <mergeCell ref="A132:B136"/>
    <mergeCell ref="C132:L132"/>
    <mergeCell ref="A115:B115"/>
    <mergeCell ref="A119:B121"/>
    <mergeCell ref="A123:B123"/>
    <mergeCell ref="A117:B117"/>
    <mergeCell ref="A103:B103"/>
    <mergeCell ref="A105:B107"/>
    <mergeCell ref="A109:B111"/>
  </mergeCells>
  <printOptions/>
  <pageMargins left="0.3" right="0.27" top="0.34" bottom="0.3" header="0.32" footer="0.26"/>
  <pageSetup fitToHeight="5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331-3</cp:lastModifiedBy>
  <cp:lastPrinted>2008-12-15T07:21:36Z</cp:lastPrinted>
  <dcterms:created xsi:type="dcterms:W3CDTF">2002-03-11T10:22:12Z</dcterms:created>
  <dcterms:modified xsi:type="dcterms:W3CDTF">2008-12-15T12:48:14Z</dcterms:modified>
  <cp:category/>
  <cp:version/>
  <cp:contentType/>
  <cp:contentStatus/>
</cp:coreProperties>
</file>