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100" windowWidth="15480" windowHeight="1018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источникам'!$A$1:$L$309</definedName>
  </definedNames>
  <calcPr fullCalcOnLoad="1"/>
</workbook>
</file>

<file path=xl/sharedStrings.xml><?xml version="1.0" encoding="utf-8"?>
<sst xmlns="http://schemas.openxmlformats.org/spreadsheetml/2006/main" count="581" uniqueCount="192">
  <si>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</si>
  <si>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</si>
  <si>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</si>
  <si>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</si>
  <si>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</si>
  <si>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</si>
  <si>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</si>
  <si>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</si>
  <si>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</si>
  <si>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</si>
  <si>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</si>
  <si>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</si>
  <si>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</si>
  <si>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</si>
  <si>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</si>
  <si>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</si>
  <si>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</si>
  <si>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</si>
  <si>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</si>
  <si>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</si>
  <si>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</si>
  <si>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</si>
  <si>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</si>
  <si>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</si>
  <si>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</si>
  <si>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</si>
  <si>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</si>
  <si>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</si>
  <si>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</si>
  <si>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</si>
  <si>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</si>
  <si>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</si>
  <si>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</si>
  <si>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</si>
  <si>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</si>
  <si>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</si>
  <si>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</si>
  <si>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</si>
  <si>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</si>
  <si>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</si>
  <si>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</si>
  <si>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</si>
  <si>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</si>
  <si>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</si>
  <si>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</si>
  <si>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</si>
  <si>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</si>
  <si>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</si>
  <si>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</si>
  <si>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</si>
  <si>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</si>
  <si>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</si>
  <si>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</si>
  <si>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</si>
  <si>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</si>
  <si>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</si>
  <si>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</si>
  <si>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</si>
  <si>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</si>
  <si>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</si>
  <si>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</si>
  <si>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</si>
  <si>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</si>
  <si>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</si>
  <si>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</si>
  <si>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</si>
  <si>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</si>
  <si>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</si>
  <si>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</si>
  <si>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</si>
  <si>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</si>
  <si>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</si>
  <si>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</si>
  <si>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</si>
  <si>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</si>
  <si>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</si>
  <si>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</si>
  <si>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</si>
  <si>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</si>
  <si>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</si>
  <si>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</si>
  <si>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</si>
  <si>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</si>
  <si>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</si>
  <si>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</si>
  <si>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</si>
  <si>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</si>
  <si>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</si>
  <si>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</si>
  <si>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</si>
  <si>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</si>
  <si>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</si>
  <si>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</si>
  <si>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</si>
  <si>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</si>
  <si>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</si>
  <si>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</si>
  <si>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</si>
  <si>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</si>
  <si>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</si>
  <si>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</si>
  <si>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</si>
  <si>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</si>
  <si>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</si>
  <si>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</si>
  <si>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</si>
  <si>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</si>
  <si>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</si>
  <si>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</si>
  <si>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</si>
  <si>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</si>
  <si>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</si>
  <si>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</si>
  <si>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</si>
  <si>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</si>
  <si>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</si>
  <si>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</si>
  <si>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</si>
  <si>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</si>
  <si>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</si>
  <si>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</si>
  <si>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</si>
  <si>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</si>
  <si>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</si>
  <si>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</si>
  <si>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</si>
  <si>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</si>
  <si>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</si>
  <si>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</si>
  <si>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</si>
  <si>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</si>
  <si>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</si>
  <si>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</si>
  <si>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</si>
  <si>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</si>
  <si>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</si>
  <si>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</si>
  <si>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</si>
  <si>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</si>
  <si>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</si>
  <si>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</si>
  <si>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</si>
  <si>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</si>
  <si>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</si>
  <si>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</si>
  <si>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</si>
  <si>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</si>
  <si>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</si>
  <si>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</si>
  <si>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</si>
  <si>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</si>
  <si>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</si>
  <si>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</si>
  <si>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</si>
  <si>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</si>
  <si>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</si>
  <si>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</si>
  <si>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</si>
  <si>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</si>
  <si>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</si>
  <si>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</si>
  <si>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</si>
  <si>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</si>
  <si>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</si>
  <si>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</si>
  <si>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</si>
  <si>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</si>
  <si>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</si>
  <si>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</si>
  <si>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</si>
  <si>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</si>
  <si>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</si>
  <si>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</si>
  <si>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</si>
  <si>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</si>
  <si>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</si>
  <si>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</si>
  <si>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</si>
  <si>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</si>
  <si>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</si>
  <si>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</si>
  <si>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</si>
  <si>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</si>
  <si>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</si>
  <si>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</si>
  <si>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</si>
  <si>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</si>
  <si>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мая 2014 года</t>
  </si>
  <si>
    <t>Кассовый план января-апреля 2014 года</t>
  </si>
  <si>
    <t>Кассовый расход на 01.05.2014</t>
  </si>
  <si>
    <t>%  выполнения кассового плана января-апреля 2014 года</t>
  </si>
  <si>
    <t xml:space="preserve"> * -  расчётный уровень установлен исходя из 95,0 % исполнения кассового плана по расходам за январь-апрель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</si>
</sst>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3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horizontal="right" vertical="center" wrapText="1" indent="1"/>
    </xf>
    <xf numFmtId="171" fontId="68" fillId="0" borderId="10" xfId="0" applyNumberFormat="1" applyFont="1" applyFill="1" applyBorder="1" applyAlignment="1">
      <alignment horizontal="right" vertical="center"/>
    </xf>
    <xf numFmtId="171" fontId="69" fillId="4" borderId="23" xfId="0" applyNumberFormat="1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2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7" sqref="G217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28125" style="15" customWidth="1"/>
    <col min="5" max="5" width="13.57421875" style="70" customWidth="1"/>
    <col min="6" max="6" width="13.57421875" style="137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84" t="s">
        <v>187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1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58">
        <f>D7+D11</f>
        <v>407843.358</v>
      </c>
      <c r="E6" s="158">
        <f>E7+E11</f>
        <v>46891.271</v>
      </c>
      <c r="F6" s="158">
        <f>F7+F11</f>
        <v>31907.69</v>
      </c>
      <c r="G6" s="104">
        <f>F6/E6*100</f>
        <v>68.04611886080033</v>
      </c>
      <c r="H6" s="104">
        <f>F6/D6*100</f>
        <v>7.823515909752783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59">
        <v>307843.358</v>
      </c>
      <c r="E7" s="159">
        <v>46891.271</v>
      </c>
      <c r="F7" s="159">
        <v>31907.69</v>
      </c>
      <c r="G7" s="105">
        <f aca="true" t="shared" si="0" ref="G7:G69">F7/E7*100</f>
        <v>68.04611886080033</v>
      </c>
      <c r="H7" s="105">
        <f aca="true" t="shared" si="1" ref="H7:H69">F7/D7*100</f>
        <v>10.364910975275938</v>
      </c>
      <c r="I7" s="105">
        <f>I8+I9</f>
        <v>207921.75</v>
      </c>
      <c r="J7" s="105">
        <f>I7-D7</f>
        <v>-99921.60800000001</v>
      </c>
      <c r="K7" s="105">
        <f>I7/D7</f>
        <v>0.6754141175915837</v>
      </c>
      <c r="L7" s="18">
        <f>G7-95</f>
        <v>-26.953881139199666</v>
      </c>
    </row>
    <row r="8" spans="1:13" s="74" customFormat="1" ht="27" customHeight="1" hidden="1">
      <c r="A8" s="1" t="s">
        <v>63</v>
      </c>
      <c r="B8" s="92"/>
      <c r="C8" s="47" t="s">
        <v>95</v>
      </c>
      <c r="D8" s="159">
        <v>307843.358</v>
      </c>
      <c r="E8" s="159">
        <v>46891.271</v>
      </c>
      <c r="F8" s="159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59">
        <v>307843.358</v>
      </c>
      <c r="E9" s="159">
        <v>46891.271</v>
      </c>
      <c r="F9" s="159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97" t="s">
        <v>63</v>
      </c>
      <c r="B10" s="198"/>
      <c r="C10" s="75" t="s">
        <v>146</v>
      </c>
      <c r="D10" s="159">
        <v>307843.358</v>
      </c>
      <c r="E10" s="159">
        <v>46891.271</v>
      </c>
      <c r="F10" s="159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3.25" customHeight="1">
      <c r="A11" s="107"/>
      <c r="B11" s="108"/>
      <c r="C11" s="47" t="s">
        <v>75</v>
      </c>
      <c r="D11" s="159">
        <v>100000</v>
      </c>
      <c r="E11" s="159">
        <v>0</v>
      </c>
      <c r="F11" s="159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9.75" customHeight="1">
      <c r="A12" s="48" t="s">
        <v>64</v>
      </c>
      <c r="B12" s="49" t="s">
        <v>82</v>
      </c>
      <c r="C12" s="2" t="s">
        <v>65</v>
      </c>
      <c r="D12" s="158">
        <f>D13+D19+D25</f>
        <v>284900.061</v>
      </c>
      <c r="E12" s="158">
        <f>E13+E19+E25</f>
        <v>124439.775</v>
      </c>
      <c r="F12" s="158">
        <f>F13+F19+F25</f>
        <v>94117.773</v>
      </c>
      <c r="G12" s="104">
        <f t="shared" si="0"/>
        <v>75.63319123648368</v>
      </c>
      <c r="H12" s="104">
        <f t="shared" si="1"/>
        <v>33.03536428516244</v>
      </c>
      <c r="I12" s="104"/>
      <c r="J12" s="105"/>
      <c r="K12" s="104"/>
      <c r="L12" s="28" t="s">
        <v>71</v>
      </c>
    </row>
    <row r="13" spans="1:13" s="4" customFormat="1" ht="27" customHeight="1">
      <c r="A13" s="186"/>
      <c r="B13" s="187"/>
      <c r="C13" s="46" t="s">
        <v>70</v>
      </c>
      <c r="D13" s="161">
        <f>D14+D15+D18</f>
        <v>122689.70000000001</v>
      </c>
      <c r="E13" s="161">
        <f>E14+E15+E18</f>
        <v>29135.963999999996</v>
      </c>
      <c r="F13" s="161">
        <f>F14+F15+F18</f>
        <v>25075.315</v>
      </c>
      <c r="G13" s="127">
        <f>F13/E13*100</f>
        <v>86.06310400438441</v>
      </c>
      <c r="H13" s="127">
        <f t="shared" si="1"/>
        <v>20.437995202531262</v>
      </c>
      <c r="I13" s="127">
        <f>I16+I17</f>
        <v>96110.81</v>
      </c>
      <c r="J13" s="127">
        <f>I13-D13</f>
        <v>-26578.890000000014</v>
      </c>
      <c r="K13" s="127">
        <f>I13/D13</f>
        <v>0.7833649442455234</v>
      </c>
      <c r="L13" s="37">
        <f aca="true" t="shared" si="2" ref="L13:L18">G13-95</f>
        <v>-8.936895995615586</v>
      </c>
      <c r="M13" s="7"/>
    </row>
    <row r="14" spans="1:12" s="4" customFormat="1" ht="18" customHeight="1" hidden="1">
      <c r="A14" s="23"/>
      <c r="B14" s="24"/>
      <c r="C14" s="89" t="s">
        <v>126</v>
      </c>
      <c r="D14" s="160">
        <f>92586+7788.3</f>
        <v>100374.3</v>
      </c>
      <c r="E14" s="160">
        <f>26409.1+1281.134</f>
        <v>27690.233999999997</v>
      </c>
      <c r="F14" s="160">
        <f>24277.214+798.101</f>
        <v>25075.315</v>
      </c>
      <c r="G14" s="128">
        <f>F14/E14*100</f>
        <v>90.55652978591658</v>
      </c>
      <c r="H14" s="128">
        <f>F14/D14*100</f>
        <v>24.98180809231048</v>
      </c>
      <c r="I14" s="132"/>
      <c r="J14" s="132"/>
      <c r="K14" s="128"/>
      <c r="L14" s="90">
        <f t="shared" si="2"/>
        <v>-4.443470214083419</v>
      </c>
    </row>
    <row r="15" spans="1:12" s="4" customFormat="1" ht="27" customHeight="1" hidden="1">
      <c r="A15" s="23"/>
      <c r="B15" s="24"/>
      <c r="C15" s="89" t="s">
        <v>180</v>
      </c>
      <c r="D15" s="160">
        <v>22315.4</v>
      </c>
      <c r="E15" s="160">
        <v>1445.73</v>
      </c>
      <c r="F15" s="160">
        <v>0</v>
      </c>
      <c r="G15" s="128">
        <v>0</v>
      </c>
      <c r="H15" s="128">
        <f t="shared" si="1"/>
        <v>0</v>
      </c>
      <c r="I15" s="132"/>
      <c r="J15" s="132"/>
      <c r="K15" s="128"/>
      <c r="L15" s="90">
        <f t="shared" si="2"/>
        <v>-95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48"/>
      <c r="E16" s="148"/>
      <c r="F16" s="162">
        <v>0</v>
      </c>
      <c r="G16" s="128" t="e">
        <f t="shared" si="0"/>
        <v>#DIV/0!</v>
      </c>
      <c r="H16" s="128" t="e">
        <f t="shared" si="1"/>
        <v>#DIV/0!</v>
      </c>
      <c r="I16" s="148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8.25" hidden="1">
      <c r="A17" s="106" t="s">
        <v>64</v>
      </c>
      <c r="B17" s="91"/>
      <c r="C17" s="114" t="s">
        <v>152</v>
      </c>
      <c r="D17" s="148"/>
      <c r="E17" s="148"/>
      <c r="F17" s="162">
        <v>0</v>
      </c>
      <c r="G17" s="128" t="e">
        <f t="shared" si="0"/>
        <v>#DIV/0!</v>
      </c>
      <c r="H17" s="128" t="e">
        <f t="shared" si="1"/>
        <v>#DIV/0!</v>
      </c>
      <c r="I17" s="148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62"/>
      <c r="E18" s="162"/>
      <c r="F18" s="162"/>
      <c r="G18" s="128" t="e">
        <f t="shared" si="0"/>
        <v>#DIV/0!</v>
      </c>
      <c r="H18" s="128" t="e">
        <f t="shared" si="1"/>
        <v>#DIV/0!</v>
      </c>
      <c r="I18" s="148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61">
        <f>D20++D21+D22+D23+D24</f>
        <v>162210.36099999998</v>
      </c>
      <c r="E19" s="161">
        <f>E20++E21+E22+E23+E24</f>
        <v>95303.811</v>
      </c>
      <c r="F19" s="161">
        <f>F20++F21+F22+F23+F24</f>
        <v>69042.458</v>
      </c>
      <c r="G19" s="127">
        <f t="shared" si="0"/>
        <v>72.44459300793334</v>
      </c>
      <c r="H19" s="127">
        <f t="shared" si="1"/>
        <v>42.56353143804421</v>
      </c>
      <c r="I19" s="127">
        <f>I20+I22+I23+I24</f>
        <v>570801.51</v>
      </c>
      <c r="J19" s="127">
        <f>I19-D19</f>
        <v>408591.14900000003</v>
      </c>
      <c r="K19" s="127">
        <f>I19/D19</f>
        <v>3.5188967368120223</v>
      </c>
      <c r="L19" s="37">
        <f aca="true" t="shared" si="3" ref="L19:L25">G19-95</f>
        <v>-22.555406992066665</v>
      </c>
      <c r="M19" s="7"/>
    </row>
    <row r="20" spans="1:12" s="7" customFormat="1" ht="39" customHeight="1" hidden="1">
      <c r="A20" s="55"/>
      <c r="B20" s="24"/>
      <c r="C20" s="89" t="s">
        <v>184</v>
      </c>
      <c r="D20" s="160">
        <v>0.1</v>
      </c>
      <c r="E20" s="160">
        <v>0</v>
      </c>
      <c r="F20" s="160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39" customHeight="1" hidden="1">
      <c r="A21" s="55"/>
      <c r="B21" s="24"/>
      <c r="C21" s="89" t="s">
        <v>185</v>
      </c>
      <c r="D21" s="160">
        <v>0</v>
      </c>
      <c r="E21" s="160">
        <v>0</v>
      </c>
      <c r="F21" s="160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36.75" customHeight="1" hidden="1">
      <c r="A22" s="55"/>
      <c r="B22" s="24"/>
      <c r="C22" s="89" t="s">
        <v>183</v>
      </c>
      <c r="D22" s="160">
        <v>3722.107</v>
      </c>
      <c r="E22" s="160">
        <v>86.857</v>
      </c>
      <c r="F22" s="160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60">
        <v>115216.954</v>
      </c>
      <c r="E23" s="160">
        <v>95216.954</v>
      </c>
      <c r="F23" s="160">
        <v>69042.458</v>
      </c>
      <c r="G23" s="128">
        <f t="shared" si="0"/>
        <v>72.51067703762084</v>
      </c>
      <c r="H23" s="128">
        <f t="shared" si="1"/>
        <v>59.92387023180633</v>
      </c>
      <c r="I23" s="128">
        <v>570801.51</v>
      </c>
      <c r="J23" s="128">
        <f>I23-D23</f>
        <v>455584.556</v>
      </c>
      <c r="K23" s="128">
        <f>I23/D23</f>
        <v>4.954145116525125</v>
      </c>
      <c r="L23" s="90">
        <f t="shared" si="3"/>
        <v>-22.489322962379163</v>
      </c>
    </row>
    <row r="24" spans="1:12" s="7" customFormat="1" ht="17.25" customHeight="1" hidden="1">
      <c r="A24" s="55"/>
      <c r="B24" s="24"/>
      <c r="C24" s="89" t="s">
        <v>182</v>
      </c>
      <c r="D24" s="160">
        <v>43271.2</v>
      </c>
      <c r="E24" s="160">
        <v>0</v>
      </c>
      <c r="F24" s="160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 hidden="1">
      <c r="A25" s="107"/>
      <c r="B25" s="108"/>
      <c r="C25" s="134" t="s">
        <v>75</v>
      </c>
      <c r="D25" s="139">
        <v>0</v>
      </c>
      <c r="E25" s="139">
        <v>0</v>
      </c>
      <c r="F25" s="139">
        <v>0</v>
      </c>
      <c r="G25" s="128" t="e">
        <f>F25/E25*100</f>
        <v>#DIV/0!</v>
      </c>
      <c r="H25" s="128" t="e">
        <f>F25/D25*100</f>
        <v>#DIV/0!</v>
      </c>
      <c r="I25" s="105"/>
      <c r="J25" s="105"/>
      <c r="K25" s="105"/>
      <c r="L25" s="18" t="e">
        <f t="shared" si="3"/>
        <v>#DIV/0!</v>
      </c>
    </row>
    <row r="26" spans="1:12" s="15" customFormat="1" ht="66.75" customHeight="1">
      <c r="A26" s="1" t="s">
        <v>121</v>
      </c>
      <c r="B26" s="2" t="s">
        <v>120</v>
      </c>
      <c r="C26" s="2" t="s">
        <v>122</v>
      </c>
      <c r="D26" s="158">
        <f>D27+D30</f>
        <v>146181.553</v>
      </c>
      <c r="E26" s="158">
        <f>E27+E30</f>
        <v>49790.143</v>
      </c>
      <c r="F26" s="158">
        <f>F27+F30</f>
        <v>47700.855</v>
      </c>
      <c r="G26" s="104">
        <f t="shared" si="0"/>
        <v>95.80381201154616</v>
      </c>
      <c r="H26" s="104">
        <f t="shared" si="1"/>
        <v>32.631241097842214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9">
        <v>146181.553</v>
      </c>
      <c r="E27" s="139">
        <v>49790.143</v>
      </c>
      <c r="F27" s="139">
        <v>47700.855</v>
      </c>
      <c r="G27" s="105">
        <f t="shared" si="0"/>
        <v>95.80381201154616</v>
      </c>
      <c r="H27" s="105">
        <f t="shared" si="1"/>
        <v>32.631241097842214</v>
      </c>
      <c r="I27" s="105">
        <f>I28+I29</f>
        <v>175794.24</v>
      </c>
      <c r="J27" s="105">
        <f>I27-D27</f>
        <v>29612.686999999976</v>
      </c>
      <c r="K27" s="105">
        <f>I27/D27</f>
        <v>1.2025747188497853</v>
      </c>
      <c r="L27" s="18">
        <f>G27-95</f>
        <v>0.8038120115461567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56">
        <v>52365.325</v>
      </c>
      <c r="E28" s="156">
        <v>44285.627</v>
      </c>
      <c r="F28" s="156">
        <v>42619.525</v>
      </c>
      <c r="G28" s="105">
        <f t="shared" si="0"/>
        <v>96.23782677842632</v>
      </c>
      <c r="H28" s="105">
        <f t="shared" si="1"/>
        <v>81.38882934460925</v>
      </c>
      <c r="I28" s="140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56">
        <v>126453.437</v>
      </c>
      <c r="E29" s="156">
        <v>86221.992</v>
      </c>
      <c r="F29" s="156">
        <v>77574.349</v>
      </c>
      <c r="G29" s="105">
        <f t="shared" si="0"/>
        <v>89.97049035935055</v>
      </c>
      <c r="H29" s="105">
        <f t="shared" si="1"/>
        <v>61.34617677493416</v>
      </c>
      <c r="I29" s="140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55">
        <v>0</v>
      </c>
      <c r="E30" s="155">
        <v>0</v>
      </c>
      <c r="F30" s="155">
        <v>0</v>
      </c>
      <c r="G30" s="105" t="e">
        <f t="shared" si="0"/>
        <v>#DIV/0!</v>
      </c>
      <c r="H30" s="105" t="e">
        <f t="shared" si="1"/>
        <v>#DIV/0!</v>
      </c>
      <c r="I30" s="140"/>
      <c r="J30" s="105"/>
      <c r="K30" s="104"/>
      <c r="L30" s="18" t="e">
        <f>G30-95</f>
        <v>#DIV/0!</v>
      </c>
      <c r="M30" s="15"/>
    </row>
    <row r="31" spans="1:13" s="54" customFormat="1" ht="39.75" customHeight="1">
      <c r="A31" s="1" t="s">
        <v>178</v>
      </c>
      <c r="B31" s="2" t="s">
        <v>177</v>
      </c>
      <c r="C31" s="2" t="s">
        <v>176</v>
      </c>
      <c r="D31" s="158">
        <f>D32+D33</f>
        <v>32435.7</v>
      </c>
      <c r="E31" s="158">
        <f>E32+E33</f>
        <v>9656.412</v>
      </c>
      <c r="F31" s="158">
        <f>F32+F33</f>
        <v>8002.924</v>
      </c>
      <c r="G31" s="104">
        <f t="shared" si="0"/>
        <v>82.8767869473672</v>
      </c>
      <c r="H31" s="104">
        <f t="shared" si="1"/>
        <v>24.67319650878507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9">
        <v>0</v>
      </c>
      <c r="E32" s="139">
        <v>0</v>
      </c>
      <c r="F32" s="139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9">
        <v>32435.7</v>
      </c>
      <c r="E33" s="139">
        <v>9656.412</v>
      </c>
      <c r="F33" s="139">
        <v>8002.924</v>
      </c>
      <c r="G33" s="105">
        <f t="shared" si="0"/>
        <v>82.8767869473672</v>
      </c>
      <c r="H33" s="105">
        <f t="shared" si="1"/>
        <v>24.67319650878507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-12.123213052632806</v>
      </c>
      <c r="M33" s="15"/>
    </row>
    <row r="34" spans="1:12" s="7" customFormat="1" ht="41.25" customHeight="1">
      <c r="A34" s="1" t="s">
        <v>1</v>
      </c>
      <c r="B34" s="2" t="s">
        <v>83</v>
      </c>
      <c r="C34" s="2" t="s">
        <v>40</v>
      </c>
      <c r="D34" s="158">
        <f>D35</f>
        <v>70333</v>
      </c>
      <c r="E34" s="158">
        <f>E35</f>
        <v>15841.739</v>
      </c>
      <c r="F34" s="158">
        <f>F35</f>
        <v>15142.761</v>
      </c>
      <c r="G34" s="104">
        <f t="shared" si="0"/>
        <v>95.58774450203984</v>
      </c>
      <c r="H34" s="104">
        <f t="shared" si="1"/>
        <v>21.530093981488065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9">
        <v>70333</v>
      </c>
      <c r="E35" s="139">
        <v>15841.739</v>
      </c>
      <c r="F35" s="139">
        <v>15142.761</v>
      </c>
      <c r="G35" s="105">
        <f t="shared" si="0"/>
        <v>95.58774450203984</v>
      </c>
      <c r="H35" s="105">
        <f t="shared" si="1"/>
        <v>21.530093981488065</v>
      </c>
      <c r="I35" s="105">
        <f>I36+I37+I38</f>
        <v>57746</v>
      </c>
      <c r="J35" s="105">
        <f>I35-D35</f>
        <v>-12587</v>
      </c>
      <c r="K35" s="105">
        <f>I35/D35</f>
        <v>0.8210370665263816</v>
      </c>
      <c r="L35" s="18">
        <f>G35-95</f>
        <v>0.5877445020398397</v>
      </c>
    </row>
    <row r="36" spans="1:12" s="15" customFormat="1" ht="27" customHeight="1" hidden="1">
      <c r="A36" s="36">
        <v>915</v>
      </c>
      <c r="B36" s="95"/>
      <c r="C36" s="43" t="s">
        <v>95</v>
      </c>
      <c r="D36" s="155">
        <v>8816.001</v>
      </c>
      <c r="E36" s="155">
        <v>7356.94</v>
      </c>
      <c r="F36" s="155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55">
        <v>58841.786</v>
      </c>
      <c r="E37" s="155">
        <v>49073.432</v>
      </c>
      <c r="F37" s="155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55">
        <v>923.036</v>
      </c>
      <c r="E38" s="155">
        <v>923.036</v>
      </c>
      <c r="F38" s="155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58">
        <f>D40+D44+D45</f>
        <v>813244.7180000001</v>
      </c>
      <c r="E39" s="158">
        <f>E40+E44+E45</f>
        <v>253685.938</v>
      </c>
      <c r="F39" s="158">
        <f>F40+F44+F45</f>
        <v>245323.205</v>
      </c>
      <c r="G39" s="104">
        <f t="shared" si="0"/>
        <v>96.70350943929733</v>
      </c>
      <c r="H39" s="104">
        <f t="shared" si="1"/>
        <v>30.165975821314827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9">
        <v>78693.778</v>
      </c>
      <c r="E40" s="139">
        <v>24489.827</v>
      </c>
      <c r="F40" s="139">
        <v>19628.751</v>
      </c>
      <c r="G40" s="105">
        <f>F40/E40*100</f>
        <v>80.15063152549016</v>
      </c>
      <c r="H40" s="105">
        <f>F40/D40*100</f>
        <v>24.943205802115635</v>
      </c>
      <c r="I40" s="105">
        <f>I41+I42+I43</f>
        <v>66856.12999999999</v>
      </c>
      <c r="J40" s="105">
        <f>I40-D40</f>
        <v>-11837.648000000016</v>
      </c>
      <c r="K40" s="105">
        <f>I40/D40</f>
        <v>0.849573266135475</v>
      </c>
      <c r="L40" s="18">
        <f aca="true" t="shared" si="4" ref="L40:L45">G40-95</f>
        <v>-14.849368474509845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39">
        <v>121.4</v>
      </c>
      <c r="E41" s="139">
        <v>121.4</v>
      </c>
      <c r="F41" s="139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39">
        <v>155599.629</v>
      </c>
      <c r="E42" s="139">
        <v>65635.281</v>
      </c>
      <c r="F42" s="139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39">
        <v>1169.45</v>
      </c>
      <c r="E43" s="139">
        <v>1169.45</v>
      </c>
      <c r="F43" s="139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9">
        <v>731976.26</v>
      </c>
      <c r="E44" s="139">
        <v>229196.111</v>
      </c>
      <c r="F44" s="139">
        <v>225694.454</v>
      </c>
      <c r="G44" s="105">
        <f t="shared" si="0"/>
        <v>98.47220051652621</v>
      </c>
      <c r="H44" s="105">
        <f t="shared" si="1"/>
        <v>30.833575668150765</v>
      </c>
      <c r="I44" s="105"/>
      <c r="J44" s="105"/>
      <c r="K44" s="104"/>
      <c r="L44" s="18">
        <f t="shared" si="4"/>
        <v>3.4722005165262146</v>
      </c>
    </row>
    <row r="45" spans="1:12" s="7" customFormat="1" ht="27.75" customHeight="1">
      <c r="A45" s="38"/>
      <c r="B45" s="39"/>
      <c r="C45" s="43" t="s">
        <v>75</v>
      </c>
      <c r="D45" s="139">
        <v>2574.68</v>
      </c>
      <c r="E45" s="139">
        <v>0</v>
      </c>
      <c r="F45" s="163">
        <v>0</v>
      </c>
      <c r="G45" s="105">
        <v>0</v>
      </c>
      <c r="H45" s="105">
        <f>F45/D45*100</f>
        <v>0</v>
      </c>
      <c r="I45" s="105"/>
      <c r="J45" s="105"/>
      <c r="K45" s="104"/>
      <c r="L45" s="18">
        <f t="shared" si="4"/>
        <v>-95</v>
      </c>
    </row>
    <row r="46" spans="1:14" s="7" customFormat="1" ht="39.75" customHeight="1">
      <c r="A46" s="36">
        <v>924</v>
      </c>
      <c r="B46" s="61" t="s">
        <v>165</v>
      </c>
      <c r="C46" s="2" t="s">
        <v>164</v>
      </c>
      <c r="D46" s="158">
        <f>D56+D47</f>
        <v>1122977.834</v>
      </c>
      <c r="E46" s="158">
        <f>E47+E56</f>
        <v>400558.655</v>
      </c>
      <c r="F46" s="164">
        <f>F47+F56</f>
        <v>382059.90499999997</v>
      </c>
      <c r="G46" s="104">
        <f t="shared" si="0"/>
        <v>95.38176250367127</v>
      </c>
      <c r="H46" s="104">
        <f t="shared" si="1"/>
        <v>34.022034401081505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9">
        <v>1116645.006</v>
      </c>
      <c r="E47" s="139">
        <v>396224.087</v>
      </c>
      <c r="F47" s="163">
        <v>377904.187</v>
      </c>
      <c r="G47" s="105">
        <f t="shared" si="0"/>
        <v>95.37637902362054</v>
      </c>
      <c r="H47" s="105">
        <f t="shared" si="1"/>
        <v>33.84282246993723</v>
      </c>
      <c r="I47" s="105">
        <f>I48+I49+I50+I51+I52+I53+I54+I55</f>
        <v>247291.20399999997</v>
      </c>
      <c r="J47" s="105">
        <f aca="true" t="shared" si="5" ref="J47:J55">I47-D47</f>
        <v>-869353.8020000001</v>
      </c>
      <c r="K47" s="105">
        <f aca="true" t="shared" si="6" ref="K47:K55">I47/D47</f>
        <v>0.2214591053300246</v>
      </c>
      <c r="L47" s="18">
        <f>G47-95</f>
        <v>0.37637902362054376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39">
        <v>15956.598</v>
      </c>
      <c r="E48" s="139">
        <v>14771.788</v>
      </c>
      <c r="F48" s="163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39">
        <v>0.87</v>
      </c>
      <c r="E49" s="139">
        <v>0.87</v>
      </c>
      <c r="F49" s="139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39">
        <v>803904.409</v>
      </c>
      <c r="E50" s="139">
        <v>715800.464</v>
      </c>
      <c r="F50" s="163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39">
        <f>1137.4+290.35</f>
        <v>1427.75</v>
      </c>
      <c r="E51" s="139">
        <f>1137.4+290.35</f>
        <v>1427.75</v>
      </c>
      <c r="F51" s="163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39">
        <v>325.429</v>
      </c>
      <c r="E52" s="139">
        <v>325.429</v>
      </c>
      <c r="F52" s="163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39">
        <v>2798.776</v>
      </c>
      <c r="E53" s="139">
        <v>0</v>
      </c>
      <c r="F53" s="163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39">
        <v>20000</v>
      </c>
      <c r="E54" s="139">
        <v>0</v>
      </c>
      <c r="F54" s="163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39">
        <v>2754.7</v>
      </c>
      <c r="E55" s="139">
        <v>2598.349</v>
      </c>
      <c r="F55" s="163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9">
        <v>6332.828</v>
      </c>
      <c r="E56" s="139">
        <v>4334.568</v>
      </c>
      <c r="F56" s="163">
        <v>4155.718</v>
      </c>
      <c r="G56" s="105">
        <f t="shared" si="0"/>
        <v>95.8738679379352</v>
      </c>
      <c r="H56" s="105">
        <f t="shared" si="1"/>
        <v>65.62183593175118</v>
      </c>
      <c r="I56" s="105"/>
      <c r="J56" s="105"/>
      <c r="K56" s="104"/>
      <c r="L56" s="18">
        <f t="shared" si="7"/>
        <v>0.8738679379352021</v>
      </c>
    </row>
    <row r="57" spans="1:12" s="7" customFormat="1" ht="29.25" customHeight="1">
      <c r="A57" s="44" t="s">
        <v>3</v>
      </c>
      <c r="B57" s="45" t="s">
        <v>85</v>
      </c>
      <c r="C57" s="2" t="s">
        <v>42</v>
      </c>
      <c r="D57" s="158">
        <f>D58+D66+D67</f>
        <v>10435837.672</v>
      </c>
      <c r="E57" s="170">
        <f>E58+E66+E67</f>
        <v>4050140.483</v>
      </c>
      <c r="F57" s="158">
        <f>F58+F66+F67</f>
        <v>3826382.681</v>
      </c>
      <c r="G57" s="104">
        <f t="shared" si="0"/>
        <v>94.4753076358907</v>
      </c>
      <c r="H57" s="104">
        <f t="shared" si="1"/>
        <v>36.66579340599003</v>
      </c>
      <c r="I57" s="104"/>
      <c r="J57" s="104"/>
      <c r="K57" s="104"/>
      <c r="L57" s="28" t="s">
        <v>71</v>
      </c>
    </row>
    <row r="58" spans="1:12" s="27" customFormat="1" ht="17.25" customHeight="1">
      <c r="A58" s="173"/>
      <c r="B58" s="174"/>
      <c r="C58" s="47" t="s">
        <v>37</v>
      </c>
      <c r="D58" s="139">
        <v>3667639.515</v>
      </c>
      <c r="E58" s="166">
        <v>1362596.099</v>
      </c>
      <c r="F58" s="139">
        <v>1277999.976</v>
      </c>
      <c r="G58" s="105">
        <f t="shared" si="0"/>
        <v>93.79154812918631</v>
      </c>
      <c r="H58" s="105">
        <f t="shared" si="1"/>
        <v>34.8452995659253</v>
      </c>
      <c r="I58" s="105">
        <f>I59+I60+I62+I63+I64+I65+I61</f>
        <v>4486815.196</v>
      </c>
      <c r="J58" s="105">
        <f aca="true" t="shared" si="8" ref="J58:J65">I58-D58</f>
        <v>819175.6810000003</v>
      </c>
      <c r="K58" s="105">
        <f aca="true" t="shared" si="9" ref="K58:K65">I58/D58</f>
        <v>1.223352289026693</v>
      </c>
      <c r="L58" s="18">
        <f>G58-95</f>
        <v>-1.2084518708136898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39">
        <v>74642.517</v>
      </c>
      <c r="E59" s="166">
        <v>62227.405</v>
      </c>
      <c r="F59" s="139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39">
        <v>2191.992</v>
      </c>
      <c r="E60" s="166">
        <v>2026.992</v>
      </c>
      <c r="F60" s="139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39">
        <v>168.078</v>
      </c>
      <c r="E61" s="166">
        <v>168.078</v>
      </c>
      <c r="F61" s="139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39">
        <v>4490387.132</v>
      </c>
      <c r="E62" s="166">
        <v>4130748.522</v>
      </c>
      <c r="F62" s="139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39">
        <v>41596.887</v>
      </c>
      <c r="E63" s="166">
        <v>41097.5698</v>
      </c>
      <c r="F63" s="139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39">
        <v>2389.05</v>
      </c>
      <c r="E64" s="166">
        <v>2389.049</v>
      </c>
      <c r="F64" s="139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39">
        <v>3892.3</v>
      </c>
      <c r="E65" s="166">
        <v>3567.938</v>
      </c>
      <c r="F65" s="139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182"/>
      <c r="B66" s="183"/>
      <c r="C66" s="47" t="s">
        <v>38</v>
      </c>
      <c r="D66" s="139">
        <v>6578006.2</v>
      </c>
      <c r="E66" s="166">
        <v>2535217.389</v>
      </c>
      <c r="F66" s="163">
        <v>2517332.705</v>
      </c>
      <c r="G66" s="105">
        <f t="shared" si="0"/>
        <v>99.29455027889918</v>
      </c>
      <c r="H66" s="105">
        <f t="shared" si="1"/>
        <v>38.26893177753466</v>
      </c>
      <c r="I66" s="105">
        <f>H66/G66*100</f>
        <v>38.54081786970648</v>
      </c>
      <c r="J66" s="105">
        <f>H66/F66*100</f>
        <v>0.0015202174786639758</v>
      </c>
      <c r="K66" s="105">
        <f>J66/I66*100</f>
        <v>0.003944434920409108</v>
      </c>
      <c r="L66" s="18">
        <f t="shared" si="10"/>
        <v>4.29455027889918</v>
      </c>
    </row>
    <row r="67" spans="1:12" s="7" customFormat="1" ht="27" customHeight="1">
      <c r="A67" s="171"/>
      <c r="B67" s="172"/>
      <c r="C67" s="47" t="s">
        <v>75</v>
      </c>
      <c r="D67" s="139">
        <v>190191.957</v>
      </c>
      <c r="E67" s="139">
        <v>152326.995</v>
      </c>
      <c r="F67" s="139">
        <v>31050</v>
      </c>
      <c r="G67" s="105">
        <f>F67/E67*100</f>
        <v>20.383780301055634</v>
      </c>
      <c r="H67" s="105">
        <f t="shared" si="1"/>
        <v>16.325611497861605</v>
      </c>
      <c r="I67" s="105"/>
      <c r="J67" s="105"/>
      <c r="K67" s="104"/>
      <c r="L67" s="18">
        <f t="shared" si="10"/>
        <v>-74.61621969894436</v>
      </c>
    </row>
    <row r="68" spans="1:12" s="7" customFormat="1" ht="29.25" customHeight="1">
      <c r="A68" s="42" t="s">
        <v>4</v>
      </c>
      <c r="B68" s="40" t="s">
        <v>5</v>
      </c>
      <c r="C68" s="2" t="s">
        <v>43</v>
      </c>
      <c r="D68" s="158">
        <f>D69+D84</f>
        <v>280131.592</v>
      </c>
      <c r="E68" s="158">
        <f>E69+E84</f>
        <v>139316.72</v>
      </c>
      <c r="F68" s="158">
        <f>F69+F84</f>
        <v>139076.45599999998</v>
      </c>
      <c r="G68" s="104">
        <f t="shared" si="0"/>
        <v>99.82754115945306</v>
      </c>
      <c r="H68" s="104">
        <f t="shared" si="1"/>
        <v>49.646830265398975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9">
        <v>279016.592</v>
      </c>
      <c r="E69" s="139">
        <v>139036.331</v>
      </c>
      <c r="F69" s="139">
        <v>138833.072</v>
      </c>
      <c r="G69" s="105">
        <f t="shared" si="0"/>
        <v>99.85380871421296</v>
      </c>
      <c r="H69" s="105">
        <f t="shared" si="1"/>
        <v>49.75799862109992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4.85380871421296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39">
        <v>30049.949</v>
      </c>
      <c r="E70" s="139">
        <v>27694.123</v>
      </c>
      <c r="F70" s="139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39">
        <v>120</v>
      </c>
      <c r="E71" s="139">
        <v>120</v>
      </c>
      <c r="F71" s="139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39">
        <v>352.3</v>
      </c>
      <c r="E72" s="139">
        <v>352.3</v>
      </c>
      <c r="F72" s="139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39">
        <v>2299.905</v>
      </c>
      <c r="E73" s="139">
        <v>2001.165</v>
      </c>
      <c r="F73" s="139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39">
        <v>694.1</v>
      </c>
      <c r="E74" s="139">
        <v>694.1</v>
      </c>
      <c r="F74" s="139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39">
        <v>1115.6</v>
      </c>
      <c r="E75" s="139">
        <v>1076.326</v>
      </c>
      <c r="F75" s="139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8.25" hidden="1">
      <c r="A76" s="1" t="s">
        <v>4</v>
      </c>
      <c r="B76" s="92"/>
      <c r="C76" s="43" t="s">
        <v>99</v>
      </c>
      <c r="D76" s="139">
        <v>7002.261</v>
      </c>
      <c r="E76" s="139">
        <v>6157.882</v>
      </c>
      <c r="F76" s="139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39">
        <v>671.3</v>
      </c>
      <c r="E77" s="139">
        <v>380</v>
      </c>
      <c r="F77" s="139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39">
        <v>803.932</v>
      </c>
      <c r="E78" s="139">
        <v>803.932</v>
      </c>
      <c r="F78" s="139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39">
        <v>0</v>
      </c>
      <c r="E79" s="139">
        <v>0</v>
      </c>
      <c r="F79" s="139">
        <v>0</v>
      </c>
      <c r="G79" s="105" t="e">
        <f t="shared" si="11"/>
        <v>#DIV/0!</v>
      </c>
      <c r="H79" s="105" t="e">
        <f t="shared" si="12"/>
        <v>#DIV/0!</v>
      </c>
      <c r="I79" s="139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39">
        <v>236737.512</v>
      </c>
      <c r="E80" s="139">
        <v>202530.998</v>
      </c>
      <c r="F80" s="139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39">
        <v>1260.8</v>
      </c>
      <c r="E81" s="139">
        <v>1260.8</v>
      </c>
      <c r="F81" s="139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39">
        <v>2068.365</v>
      </c>
      <c r="E82" s="139">
        <v>1860.191</v>
      </c>
      <c r="F82" s="139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1" hidden="1">
      <c r="A83" s="1" t="s">
        <v>4</v>
      </c>
      <c r="B83" s="92"/>
      <c r="C83" s="43" t="s">
        <v>100</v>
      </c>
      <c r="D83" s="139">
        <v>4278.6</v>
      </c>
      <c r="E83" s="139">
        <v>3978.41</v>
      </c>
      <c r="F83" s="139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9">
        <v>1115</v>
      </c>
      <c r="E84" s="139">
        <v>280.389</v>
      </c>
      <c r="F84" s="139">
        <v>243.384</v>
      </c>
      <c r="G84" s="105">
        <f t="shared" si="11"/>
        <v>86.80226399751773</v>
      </c>
      <c r="H84" s="105">
        <f t="shared" si="12"/>
        <v>21.828161434977577</v>
      </c>
      <c r="I84" s="105"/>
      <c r="J84" s="105"/>
      <c r="K84" s="105"/>
      <c r="L84" s="18">
        <f t="shared" si="13"/>
        <v>-8.197736002482273</v>
      </c>
    </row>
    <row r="85" spans="1:12" s="7" customFormat="1" ht="29.25" customHeight="1">
      <c r="A85" s="1" t="s">
        <v>6</v>
      </c>
      <c r="B85" s="2" t="s">
        <v>7</v>
      </c>
      <c r="C85" s="2" t="s">
        <v>44</v>
      </c>
      <c r="D85" s="158">
        <f>D86+D101</f>
        <v>359880.842</v>
      </c>
      <c r="E85" s="158">
        <f>E86+E101</f>
        <v>150914.111</v>
      </c>
      <c r="F85" s="158">
        <f>F86+F101</f>
        <v>150069.682</v>
      </c>
      <c r="G85" s="104">
        <f aca="true" t="shared" si="14" ref="G85:G135">F85/E85*100</f>
        <v>99.44045722801891</v>
      </c>
      <c r="H85" s="104">
        <f aca="true" t="shared" si="15" ref="H85:H137">F85/D85*100</f>
        <v>41.69982518824939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9">
        <v>357195.842</v>
      </c>
      <c r="E86" s="139">
        <v>150022.911</v>
      </c>
      <c r="F86" s="139">
        <v>149280.096</v>
      </c>
      <c r="G86" s="152">
        <f t="shared" si="14"/>
        <v>99.50486562682416</v>
      </c>
      <c r="H86" s="105">
        <f t="shared" si="15"/>
        <v>41.79222668555027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4.504865626824156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39">
        <v>39039</v>
      </c>
      <c r="E87" s="139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39">
        <v>795.94</v>
      </c>
      <c r="E88" s="139">
        <v>782.196</v>
      </c>
      <c r="F88" s="139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39">
        <v>433.4</v>
      </c>
      <c r="E89" s="139">
        <v>433.4</v>
      </c>
      <c r="F89" s="139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39">
        <v>7083.7</v>
      </c>
      <c r="E90" s="139">
        <v>5437.7</v>
      </c>
      <c r="F90" s="139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39">
        <v>2690.8</v>
      </c>
      <c r="E91" s="139">
        <v>2690.8</v>
      </c>
      <c r="F91" s="139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39">
        <v>4612.5</v>
      </c>
      <c r="E92" s="139">
        <v>3936</v>
      </c>
      <c r="F92" s="139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8.25" hidden="1">
      <c r="A93" s="1" t="s">
        <v>6</v>
      </c>
      <c r="B93" s="92"/>
      <c r="C93" s="43" t="s">
        <v>99</v>
      </c>
      <c r="D93" s="139">
        <v>1635.116</v>
      </c>
      <c r="E93" s="139">
        <v>1571.942</v>
      </c>
      <c r="F93" s="139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5.5" hidden="1">
      <c r="A94" s="1" t="s">
        <v>6</v>
      </c>
      <c r="B94" s="92"/>
      <c r="C94" s="43" t="s">
        <v>109</v>
      </c>
      <c r="D94" s="139">
        <v>984.3</v>
      </c>
      <c r="E94" s="139">
        <v>984.3</v>
      </c>
      <c r="F94" s="139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25.5" hidden="1">
      <c r="A95" s="1" t="s">
        <v>6</v>
      </c>
      <c r="B95" s="92"/>
      <c r="C95" s="97" t="s">
        <v>159</v>
      </c>
      <c r="D95" s="139">
        <v>6313.36</v>
      </c>
      <c r="E95" s="139">
        <v>2373.742</v>
      </c>
      <c r="F95" s="139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39">
        <v>1885</v>
      </c>
      <c r="E96" s="139">
        <v>1480.575</v>
      </c>
      <c r="F96" s="139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39">
        <v>288233.907</v>
      </c>
      <c r="E97" s="139">
        <v>233217.009</v>
      </c>
      <c r="F97" s="139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39">
        <v>2018.8</v>
      </c>
      <c r="E98" s="139">
        <v>2008.701</v>
      </c>
      <c r="F98" s="139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39">
        <v>858.4</v>
      </c>
      <c r="E99" s="139">
        <v>557.4</v>
      </c>
      <c r="F99" s="139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1" hidden="1">
      <c r="A100" s="1" t="s">
        <v>6</v>
      </c>
      <c r="B100" s="92"/>
      <c r="C100" s="43" t="s">
        <v>100</v>
      </c>
      <c r="D100" s="139">
        <v>9335.1</v>
      </c>
      <c r="E100" s="139">
        <v>7970.727</v>
      </c>
      <c r="F100" s="139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9">
        <v>2685</v>
      </c>
      <c r="E101" s="139">
        <v>891.2</v>
      </c>
      <c r="F101" s="163">
        <v>789.586</v>
      </c>
      <c r="G101" s="105">
        <f t="shared" si="16"/>
        <v>88.59807001795332</v>
      </c>
      <c r="H101" s="105">
        <f t="shared" si="17"/>
        <v>29.407299813780263</v>
      </c>
      <c r="I101" s="105"/>
      <c r="J101" s="105"/>
      <c r="K101" s="105"/>
      <c r="L101" s="18">
        <f t="shared" si="13"/>
        <v>-6.401929982046681</v>
      </c>
    </row>
    <row r="102" spans="1:12" s="7" customFormat="1" ht="29.25" customHeight="1">
      <c r="A102" s="1" t="s">
        <v>8</v>
      </c>
      <c r="B102" s="2" t="s">
        <v>9</v>
      </c>
      <c r="C102" s="2" t="s">
        <v>45</v>
      </c>
      <c r="D102" s="158">
        <f>D103+D118</f>
        <v>378126.975</v>
      </c>
      <c r="E102" s="158">
        <f>E103+E118</f>
        <v>150381.797</v>
      </c>
      <c r="F102" s="158">
        <f>F103+F118</f>
        <v>143140.246</v>
      </c>
      <c r="G102" s="153">
        <f t="shared" si="14"/>
        <v>95.18455614677886</v>
      </c>
      <c r="H102" s="104">
        <f t="shared" si="15"/>
        <v>37.855073947051785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9">
        <v>375246.975</v>
      </c>
      <c r="E103" s="139">
        <v>149632.161</v>
      </c>
      <c r="F103" s="139">
        <v>142608.638</v>
      </c>
      <c r="G103" s="105">
        <f t="shared" si="14"/>
        <v>95.30614077009822</v>
      </c>
      <c r="H103" s="105">
        <f t="shared" si="15"/>
        <v>38.00394073796332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0.3061407700982244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39">
        <v>36296.86</v>
      </c>
      <c r="E104" s="139">
        <v>31695.318</v>
      </c>
      <c r="F104" s="105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39">
        <v>738.3</v>
      </c>
      <c r="E105" s="139">
        <v>738.3</v>
      </c>
      <c r="F105" s="105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39">
        <v>15</v>
      </c>
      <c r="E106" s="139">
        <v>15</v>
      </c>
      <c r="F106" s="139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39">
        <v>8291.8</v>
      </c>
      <c r="E107" s="139">
        <v>6674.49</v>
      </c>
      <c r="F107" s="139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39">
        <v>2769.6</v>
      </c>
      <c r="E108" s="139">
        <v>2769.6</v>
      </c>
      <c r="F108" s="139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39">
        <v>4150.385</v>
      </c>
      <c r="E109" s="139">
        <v>4065.385</v>
      </c>
      <c r="F109" s="139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39">
        <v>5480.358</v>
      </c>
      <c r="E110" s="139">
        <v>5343.93</v>
      </c>
      <c r="F110" s="139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39">
        <v>984.3</v>
      </c>
      <c r="E111" s="139">
        <v>924.3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39">
        <v>2878.118</v>
      </c>
      <c r="E112" s="139">
        <v>2878.118</v>
      </c>
      <c r="F112" s="139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39">
        <v>824.149</v>
      </c>
      <c r="E113" s="139">
        <v>322.1</v>
      </c>
      <c r="F113" s="139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39">
        <v>353654.971</v>
      </c>
      <c r="E114" s="139">
        <v>314950.437</v>
      </c>
      <c r="F114" s="139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39">
        <v>155.6</v>
      </c>
      <c r="E115" s="139">
        <v>155.6</v>
      </c>
      <c r="F115" s="139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39">
        <v>1193.6</v>
      </c>
      <c r="E116" s="139">
        <v>751.04</v>
      </c>
      <c r="F116" s="139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39">
        <v>12886.9</v>
      </c>
      <c r="E117" s="139">
        <v>11192.935</v>
      </c>
      <c r="F117" s="139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9">
        <v>2880</v>
      </c>
      <c r="E118" s="139">
        <v>749.636</v>
      </c>
      <c r="F118" s="163">
        <v>531.608</v>
      </c>
      <c r="G118" s="105">
        <f t="shared" si="14"/>
        <v>70.91548431505423</v>
      </c>
      <c r="H118" s="105">
        <f t="shared" si="15"/>
        <v>18.458611111111107</v>
      </c>
      <c r="I118" s="105"/>
      <c r="J118" s="105"/>
      <c r="K118" s="105"/>
      <c r="L118" s="18">
        <f t="shared" si="18"/>
        <v>-24.08451568494577</v>
      </c>
    </row>
    <row r="119" spans="1:12" s="7" customFormat="1" ht="28.5" customHeight="1">
      <c r="A119" s="1" t="s">
        <v>10</v>
      </c>
      <c r="B119" s="2" t="s">
        <v>11</v>
      </c>
      <c r="C119" s="2" t="s">
        <v>49</v>
      </c>
      <c r="D119" s="158">
        <f>D120+D135</f>
        <v>266123.071</v>
      </c>
      <c r="E119" s="158">
        <f>E120+E135</f>
        <v>115331.713</v>
      </c>
      <c r="F119" s="158">
        <f>F120+F135</f>
        <v>114709.412</v>
      </c>
      <c r="G119" s="104">
        <f t="shared" si="14"/>
        <v>99.46042507839972</v>
      </c>
      <c r="H119" s="104">
        <f t="shared" si="15"/>
        <v>43.10389609174471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9">
        <v>263742.571</v>
      </c>
      <c r="E120" s="139">
        <v>114762.477</v>
      </c>
      <c r="F120" s="139">
        <v>114171.569</v>
      </c>
      <c r="G120" s="152">
        <f t="shared" si="14"/>
        <v>99.48510348029522</v>
      </c>
      <c r="H120" s="105">
        <f t="shared" si="15"/>
        <v>43.28901798716446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4.485103480295223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39">
        <v>31434.649</v>
      </c>
      <c r="E121" s="139">
        <v>25928.34</v>
      </c>
      <c r="F121" s="105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39">
        <v>509.914</v>
      </c>
      <c r="E122" s="139">
        <v>504.847</v>
      </c>
      <c r="F122" s="139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39">
        <v>289</v>
      </c>
      <c r="E123" s="139">
        <v>282.95</v>
      </c>
      <c r="F123" s="139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39">
        <v>7274.632</v>
      </c>
      <c r="E124" s="139">
        <v>5296.183</v>
      </c>
      <c r="F124" s="139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39">
        <v>2307.7</v>
      </c>
      <c r="E125" s="139">
        <v>2307.7</v>
      </c>
      <c r="F125" s="139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39">
        <v>3467.81</v>
      </c>
      <c r="E126" s="139">
        <v>2958.829</v>
      </c>
      <c r="F126" s="139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39">
        <v>3355.442</v>
      </c>
      <c r="E127" s="139">
        <v>3192.027</v>
      </c>
      <c r="F127" s="139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39">
        <v>984.2</v>
      </c>
      <c r="E128" s="139">
        <v>759.4</v>
      </c>
      <c r="F128" s="139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39">
        <v>1171.439</v>
      </c>
      <c r="E129" s="139">
        <v>1171.439</v>
      </c>
      <c r="F129" s="139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39">
        <v>488.9</v>
      </c>
      <c r="E130" s="139">
        <v>488.9</v>
      </c>
      <c r="F130" s="139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39">
        <v>176694.208</v>
      </c>
      <c r="E131" s="139">
        <v>164540.689</v>
      </c>
      <c r="F131" s="139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39">
        <v>3408.158</v>
      </c>
      <c r="E132" s="139">
        <v>3408.158</v>
      </c>
      <c r="F132" s="139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39">
        <v>1849.8</v>
      </c>
      <c r="E133" s="139">
        <v>979.3</v>
      </c>
      <c r="F133" s="139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39">
        <v>8303.5</v>
      </c>
      <c r="E134" s="139">
        <v>7576.89</v>
      </c>
      <c r="F134" s="139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9">
        <v>2380.5</v>
      </c>
      <c r="E135" s="139">
        <v>569.236</v>
      </c>
      <c r="F135" s="163">
        <v>537.843</v>
      </c>
      <c r="G135" s="105">
        <f t="shared" si="14"/>
        <v>94.48506419130203</v>
      </c>
      <c r="H135" s="105">
        <f t="shared" si="15"/>
        <v>22.593698802772526</v>
      </c>
      <c r="I135" s="105"/>
      <c r="J135" s="105"/>
      <c r="K135" s="104"/>
      <c r="L135" s="18">
        <f t="shared" si="19"/>
        <v>-0.5149358086979703</v>
      </c>
    </row>
    <row r="136" spans="1:12" s="7" customFormat="1" ht="28.5" customHeight="1">
      <c r="A136" s="1" t="s">
        <v>12</v>
      </c>
      <c r="B136" s="2" t="s">
        <v>13</v>
      </c>
      <c r="C136" s="2" t="s">
        <v>48</v>
      </c>
      <c r="D136" s="158">
        <f>D137+D152</f>
        <v>253535.821</v>
      </c>
      <c r="E136" s="158">
        <f>E137+E152</f>
        <v>95229.814</v>
      </c>
      <c r="F136" s="158">
        <f>F137+F152</f>
        <v>94211.994</v>
      </c>
      <c r="G136" s="104">
        <f>F136/E136*100</f>
        <v>98.93119606429138</v>
      </c>
      <c r="H136" s="104">
        <f t="shared" si="15"/>
        <v>37.15924386085073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9">
        <v>251125.821</v>
      </c>
      <c r="E137" s="139">
        <v>94496.99</v>
      </c>
      <c r="F137" s="139">
        <v>93700.94</v>
      </c>
      <c r="G137" s="105">
        <f>F137/E137*100</f>
        <v>99.1575922153711</v>
      </c>
      <c r="H137" s="105">
        <f t="shared" si="15"/>
        <v>37.312347900696366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4.157592215371096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39">
        <v>36298.6</v>
      </c>
      <c r="E138" s="141">
        <v>31425.818</v>
      </c>
      <c r="F138" s="105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39">
        <v>266.18</v>
      </c>
      <c r="E139" s="139">
        <v>196.385</v>
      </c>
      <c r="F139" s="105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39">
        <v>401</v>
      </c>
      <c r="E140" s="141">
        <v>398.29</v>
      </c>
      <c r="F140" s="105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39">
        <v>4834.659</v>
      </c>
      <c r="E141" s="139">
        <v>3479.157</v>
      </c>
      <c r="F141" s="139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39">
        <v>2546.8</v>
      </c>
      <c r="E142" s="139">
        <v>2536.8</v>
      </c>
      <c r="F142" s="139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39">
        <v>3487.3</v>
      </c>
      <c r="E143" s="139">
        <v>3206.987</v>
      </c>
      <c r="F143" s="139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8.25" hidden="1">
      <c r="A144" s="1" t="s">
        <v>12</v>
      </c>
      <c r="B144" s="92"/>
      <c r="C144" s="43" t="s">
        <v>99</v>
      </c>
      <c r="D144" s="139">
        <v>3945.1</v>
      </c>
      <c r="E144" s="139">
        <v>3803.957</v>
      </c>
      <c r="F144" s="139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39">
        <v>992.5</v>
      </c>
      <c r="E145" s="139">
        <v>685.6</v>
      </c>
      <c r="F145" s="139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25.5" hidden="1">
      <c r="A146" s="1" t="s">
        <v>12</v>
      </c>
      <c r="B146" s="92"/>
      <c r="C146" s="93" t="s">
        <v>159</v>
      </c>
      <c r="D146" s="139">
        <v>3689.303</v>
      </c>
      <c r="E146" s="139">
        <v>1678.209</v>
      </c>
      <c r="F146" s="139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39">
        <v>2487.613</v>
      </c>
      <c r="E147" s="139">
        <v>2128.261</v>
      </c>
      <c r="F147" s="139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39">
        <v>166251.287</v>
      </c>
      <c r="E148" s="139">
        <v>150503.415</v>
      </c>
      <c r="F148" s="139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39">
        <v>719.4</v>
      </c>
      <c r="E149" s="139">
        <v>719.4</v>
      </c>
      <c r="F149" s="139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39">
        <v>641.2</v>
      </c>
      <c r="E150" s="139">
        <v>287.75</v>
      </c>
      <c r="F150" s="139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1" hidden="1">
      <c r="A151" s="1" t="s">
        <v>12</v>
      </c>
      <c r="B151" s="92"/>
      <c r="C151" s="43" t="s">
        <v>100</v>
      </c>
      <c r="D151" s="139">
        <v>8669.673</v>
      </c>
      <c r="E151" s="139">
        <v>7453.715</v>
      </c>
      <c r="F151" s="139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9">
        <v>2410</v>
      </c>
      <c r="E152" s="139">
        <v>732.824</v>
      </c>
      <c r="F152" s="139">
        <v>511.054</v>
      </c>
      <c r="G152" s="105">
        <f t="shared" si="21"/>
        <v>69.73761776361036</v>
      </c>
      <c r="H152" s="105">
        <f t="shared" si="22"/>
        <v>21.2055601659751</v>
      </c>
      <c r="I152" s="105"/>
      <c r="J152" s="105"/>
      <c r="K152" s="104"/>
      <c r="L152" s="18">
        <f t="shared" si="20"/>
        <v>-25.26238223638964</v>
      </c>
    </row>
    <row r="153" spans="1:12" s="7" customFormat="1" ht="29.25" customHeight="1">
      <c r="A153" s="1" t="s">
        <v>14</v>
      </c>
      <c r="B153" s="2" t="s">
        <v>15</v>
      </c>
      <c r="C153" s="2" t="s">
        <v>47</v>
      </c>
      <c r="D153" s="158">
        <f>D154+D169</f>
        <v>243789.731</v>
      </c>
      <c r="E153" s="158">
        <f>E154+E169</f>
        <v>98213.844</v>
      </c>
      <c r="F153" s="158">
        <f>F154+F169</f>
        <v>96048.33899999999</v>
      </c>
      <c r="G153" s="104">
        <f aca="true" t="shared" si="23" ref="G153:G171">F153/E153*100</f>
        <v>97.79511226543582</v>
      </c>
      <c r="H153" s="104">
        <f aca="true" t="shared" si="24" ref="H153:H171">F153/D153*100</f>
        <v>39.39802493157515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9">
        <v>241598.731</v>
      </c>
      <c r="E154" s="139">
        <v>97438.732</v>
      </c>
      <c r="F154" s="139">
        <v>95535.31</v>
      </c>
      <c r="G154" s="105">
        <f t="shared" si="23"/>
        <v>98.04654477646527</v>
      </c>
      <c r="H154" s="105">
        <f t="shared" si="24"/>
        <v>39.54296846037656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3.046544776465268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39">
        <v>31272.401</v>
      </c>
      <c r="E155" s="139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39">
        <v>1544</v>
      </c>
      <c r="E156" s="139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39">
        <v>500.7</v>
      </c>
      <c r="E157" s="139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39">
        <v>10872.9</v>
      </c>
      <c r="E158" s="139">
        <v>9365.3</v>
      </c>
      <c r="F158" s="139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39">
        <v>1805.2</v>
      </c>
      <c r="E159" s="139">
        <v>1805.2</v>
      </c>
      <c r="F159" s="139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39">
        <v>10698.108</v>
      </c>
      <c r="E160" s="139">
        <v>10524.808</v>
      </c>
      <c r="F160" s="139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39">
        <v>4008.8</v>
      </c>
      <c r="E161" s="139">
        <v>3906.4</v>
      </c>
      <c r="F161" s="139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39">
        <v>574.1</v>
      </c>
      <c r="E162" s="139">
        <v>574.1</v>
      </c>
      <c r="F162" s="139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39">
        <v>2570.213</v>
      </c>
      <c r="E163" s="139">
        <v>2570.213</v>
      </c>
      <c r="F163" s="139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39">
        <v>120</v>
      </c>
      <c r="E164" s="139">
        <v>120</v>
      </c>
      <c r="F164" s="139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39">
        <v>194079.475</v>
      </c>
      <c r="E165" s="139">
        <v>179633.575</v>
      </c>
      <c r="F165" s="139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39">
        <v>305.422</v>
      </c>
      <c r="E166" s="139">
        <v>305.422</v>
      </c>
      <c r="F166" s="139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39">
        <v>1072.3</v>
      </c>
      <c r="E167" s="139">
        <v>1072.3</v>
      </c>
      <c r="F167" s="139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39">
        <v>7113.8</v>
      </c>
      <c r="E168" s="139">
        <v>6360.61</v>
      </c>
      <c r="F168" s="139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9">
        <v>2191</v>
      </c>
      <c r="E169" s="139">
        <v>775.112</v>
      </c>
      <c r="F169" s="163">
        <v>513.029</v>
      </c>
      <c r="G169" s="105">
        <f t="shared" si="23"/>
        <v>66.18772512875559</v>
      </c>
      <c r="H169" s="105">
        <f t="shared" si="24"/>
        <v>23.415289821999085</v>
      </c>
      <c r="I169" s="105"/>
      <c r="J169" s="105"/>
      <c r="K169" s="104"/>
      <c r="L169" s="18">
        <f t="shared" si="25"/>
        <v>-28.812274871244412</v>
      </c>
    </row>
    <row r="170" spans="1:12" s="7" customFormat="1" ht="27" customHeight="1">
      <c r="A170" s="1" t="s">
        <v>16</v>
      </c>
      <c r="B170" s="2" t="s">
        <v>17</v>
      </c>
      <c r="C170" s="2" t="s">
        <v>72</v>
      </c>
      <c r="D170" s="158">
        <f>D171+D186</f>
        <v>305432.602</v>
      </c>
      <c r="E170" s="158">
        <f>E171+E186</f>
        <v>97173.83499999999</v>
      </c>
      <c r="F170" s="158">
        <f>F171+F186</f>
        <v>96790.6</v>
      </c>
      <c r="G170" s="104">
        <f t="shared" si="23"/>
        <v>99.60561914634738</v>
      </c>
      <c r="H170" s="104">
        <f t="shared" si="24"/>
        <v>31.689675354302878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9">
        <v>303597.602</v>
      </c>
      <c r="E171" s="139">
        <v>96693.661</v>
      </c>
      <c r="F171" s="139">
        <v>96346.667</v>
      </c>
      <c r="G171" s="105">
        <f t="shared" si="23"/>
        <v>99.6411409016771</v>
      </c>
      <c r="H171" s="105">
        <f t="shared" si="24"/>
        <v>31.734989461478026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4.641140901677105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39">
        <v>31058.6</v>
      </c>
      <c r="E172" s="139">
        <v>26253.792</v>
      </c>
      <c r="F172" s="139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39">
        <v>1246.159</v>
      </c>
      <c r="E173" s="139">
        <v>793.453</v>
      </c>
      <c r="F173" s="139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39">
        <v>46</v>
      </c>
      <c r="E174" s="139">
        <v>46</v>
      </c>
      <c r="F174" s="139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39">
        <v>22951.647</v>
      </c>
      <c r="E175" s="139">
        <v>18852.685</v>
      </c>
      <c r="F175" s="139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39">
        <v>1794.3</v>
      </c>
      <c r="E176" s="139">
        <v>1781.9</v>
      </c>
      <c r="F176" s="139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39">
        <v>2416.4</v>
      </c>
      <c r="E177" s="139">
        <v>1783.016</v>
      </c>
      <c r="F177" s="139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39">
        <v>2469.238</v>
      </c>
      <c r="E178" s="139">
        <v>2075.838</v>
      </c>
      <c r="F178" s="139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39">
        <v>875.751</v>
      </c>
      <c r="E179" s="139">
        <v>875.751</v>
      </c>
      <c r="F179" s="139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25.5" hidden="1">
      <c r="A180" s="1" t="s">
        <v>16</v>
      </c>
      <c r="B180" s="92"/>
      <c r="C180" s="43" t="s">
        <v>159</v>
      </c>
      <c r="D180" s="139">
        <v>9883.287</v>
      </c>
      <c r="E180" s="139">
        <v>2850.567</v>
      </c>
      <c r="F180" s="139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39">
        <v>99</v>
      </c>
      <c r="E181" s="139">
        <v>99</v>
      </c>
      <c r="F181" s="139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39">
        <v>183877.083</v>
      </c>
      <c r="E182" s="139">
        <v>170840.333</v>
      </c>
      <c r="F182" s="139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39">
        <v>155.6</v>
      </c>
      <c r="E183" s="139">
        <v>155.6</v>
      </c>
      <c r="F183" s="139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39">
        <v>1557.566</v>
      </c>
      <c r="E184" s="139">
        <v>1557.566</v>
      </c>
      <c r="F184" s="139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39">
        <v>9175.532</v>
      </c>
      <c r="E185" s="139">
        <v>8102.627</v>
      </c>
      <c r="F185" s="139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9">
        <v>1835</v>
      </c>
      <c r="E186" s="139">
        <v>480.174</v>
      </c>
      <c r="F186" s="163">
        <v>443.933</v>
      </c>
      <c r="G186" s="105">
        <f t="shared" si="27"/>
        <v>92.45252762540245</v>
      </c>
      <c r="H186" s="105">
        <f t="shared" si="28"/>
        <v>24.1925340599455</v>
      </c>
      <c r="I186" s="105"/>
      <c r="J186" s="105"/>
      <c r="K186" s="104"/>
      <c r="L186" s="18">
        <f t="shared" si="26"/>
        <v>-2.5474723745975467</v>
      </c>
    </row>
    <row r="187" spans="1:12" s="7" customFormat="1" ht="29.25" customHeight="1">
      <c r="A187" s="1" t="s">
        <v>18</v>
      </c>
      <c r="B187" s="2" t="s">
        <v>19</v>
      </c>
      <c r="C187" s="2" t="s">
        <v>46</v>
      </c>
      <c r="D187" s="158">
        <f>D188+D203</f>
        <v>53044.248</v>
      </c>
      <c r="E187" s="158">
        <f>E188+E203</f>
        <v>15826.473</v>
      </c>
      <c r="F187" s="158">
        <f>F188+F203</f>
        <v>15420.655999999999</v>
      </c>
      <c r="G187" s="104">
        <f>F187/E187*100</f>
        <v>97.4358342506255</v>
      </c>
      <c r="H187" s="104">
        <f>F187/D187*100</f>
        <v>29.071306657038477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9">
        <v>52738.248</v>
      </c>
      <c r="E188" s="139">
        <v>15755.828</v>
      </c>
      <c r="F188" s="139">
        <v>15351.211</v>
      </c>
      <c r="G188" s="105">
        <f>F188/E188*100</f>
        <v>97.43195343335812</v>
      </c>
      <c r="H188" s="105">
        <f>F188/D188*100</f>
        <v>29.108306745419377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2.4319534333581174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39">
        <v>10038.3</v>
      </c>
      <c r="E189" s="139">
        <v>8537.256</v>
      </c>
      <c r="F189" s="139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39">
        <v>103.699</v>
      </c>
      <c r="E190" s="139">
        <v>96.772</v>
      </c>
      <c r="F190" s="139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39">
        <v>32.7</v>
      </c>
      <c r="E191" s="139">
        <v>32.7</v>
      </c>
      <c r="F191" s="139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39">
        <v>3091.6</v>
      </c>
      <c r="E192" s="139">
        <v>2817.622</v>
      </c>
      <c r="F192" s="139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39">
        <v>240.4</v>
      </c>
      <c r="E193" s="139">
        <v>240.4</v>
      </c>
      <c r="F193" s="139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39">
        <v>209.7</v>
      </c>
      <c r="E194" s="139">
        <v>209.7</v>
      </c>
      <c r="F194" s="139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39">
        <v>759.8</v>
      </c>
      <c r="E195" s="139">
        <v>702.454</v>
      </c>
      <c r="F195" s="139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39">
        <v>64</v>
      </c>
      <c r="E196" s="139">
        <v>64</v>
      </c>
      <c r="F196" s="139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39">
        <v>410.106</v>
      </c>
      <c r="E197" s="139">
        <v>410.106</v>
      </c>
      <c r="F197" s="139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39">
        <v>0</v>
      </c>
      <c r="E198" s="139">
        <v>0</v>
      </c>
      <c r="F198" s="139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39">
        <v>35998.097</v>
      </c>
      <c r="E199" s="139">
        <v>33957.842</v>
      </c>
      <c r="F199" s="139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39">
        <v>0</v>
      </c>
      <c r="E200" s="139">
        <v>0</v>
      </c>
      <c r="F200" s="139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39">
        <v>811.8</v>
      </c>
      <c r="E201" s="139">
        <v>811.8</v>
      </c>
      <c r="F201" s="139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39">
        <v>367.5</v>
      </c>
      <c r="E202" s="139">
        <v>336.5</v>
      </c>
      <c r="F202" s="139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9">
        <v>306</v>
      </c>
      <c r="E203" s="139">
        <v>70.645</v>
      </c>
      <c r="F203" s="163">
        <v>69.445</v>
      </c>
      <c r="G203" s="105">
        <f t="shared" si="30"/>
        <v>98.30136598485385</v>
      </c>
      <c r="H203" s="105">
        <f t="shared" si="31"/>
        <v>22.694444444444443</v>
      </c>
      <c r="I203" s="105"/>
      <c r="J203" s="105"/>
      <c r="K203" s="104"/>
      <c r="L203" s="18">
        <f t="shared" si="29"/>
        <v>3.3013659848538452</v>
      </c>
    </row>
    <row r="204" spans="1:12" s="7" customFormat="1" ht="42" customHeight="1">
      <c r="A204" s="1" t="s">
        <v>166</v>
      </c>
      <c r="B204" s="2" t="s">
        <v>168</v>
      </c>
      <c r="C204" s="2" t="s">
        <v>167</v>
      </c>
      <c r="D204" s="158">
        <f>D205+D211</f>
        <v>1066414.668</v>
      </c>
      <c r="E204" s="158">
        <f>E205+E211</f>
        <v>254476.834</v>
      </c>
      <c r="F204" s="164">
        <f>F211+F205</f>
        <v>67857.363</v>
      </c>
      <c r="G204" s="104">
        <f aca="true" t="shared" si="32" ref="G204:G263">F204/E204*100</f>
        <v>26.665438237886914</v>
      </c>
      <c r="H204" s="104">
        <f aca="true" t="shared" si="33" ref="H204:H265">F204/D204*100</f>
        <v>6.363131063009722</v>
      </c>
      <c r="I204" s="104"/>
      <c r="J204" s="104"/>
      <c r="K204" s="104"/>
      <c r="L204" s="28" t="s">
        <v>71</v>
      </c>
    </row>
    <row r="205" spans="1:12" s="7" customFormat="1" ht="18" customHeight="1">
      <c r="A205" s="186"/>
      <c r="B205" s="187"/>
      <c r="C205" s="47" t="s">
        <v>37</v>
      </c>
      <c r="D205" s="139">
        <v>1056472.203</v>
      </c>
      <c r="E205" s="139">
        <v>250305.469</v>
      </c>
      <c r="F205" s="163">
        <v>63685.998</v>
      </c>
      <c r="G205" s="105">
        <f t="shared" si="32"/>
        <v>25.44331062938141</v>
      </c>
      <c r="H205" s="105">
        <f t="shared" si="33"/>
        <v>6.028175452146752</v>
      </c>
      <c r="I205" s="105">
        <f>I206+I207+I208+I209+I210</f>
        <v>221875.52</v>
      </c>
      <c r="J205" s="105">
        <f aca="true" t="shared" si="34" ref="J205:J210">I205-D205</f>
        <v>-834596.683</v>
      </c>
      <c r="K205" s="105">
        <f aca="true" t="shared" si="35" ref="K205:K210">I205/D205</f>
        <v>0.21001548301029932</v>
      </c>
      <c r="L205" s="18">
        <f aca="true" t="shared" si="36" ref="L205:L211">G205-95</f>
        <v>-69.55668937061859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05">
        <v>38872.2</v>
      </c>
      <c r="E206" s="105">
        <v>34614.657</v>
      </c>
      <c r="F206" s="1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39">
        <v>30</v>
      </c>
      <c r="E207" s="139">
        <v>30</v>
      </c>
      <c r="F207" s="163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39">
        <v>661</v>
      </c>
      <c r="E208" s="139">
        <v>661</v>
      </c>
      <c r="F208" s="139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39">
        <v>346.7</v>
      </c>
      <c r="E209" s="139">
        <v>346.7</v>
      </c>
      <c r="F209" s="163">
        <v>346.676</v>
      </c>
      <c r="G209" s="105">
        <f t="shared" si="32"/>
        <v>99.9930775886934</v>
      </c>
      <c r="H209" s="105">
        <f t="shared" si="37"/>
        <v>99.9930775886934</v>
      </c>
      <c r="I209" s="139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39">
        <v>880801.704</v>
      </c>
      <c r="E210" s="139">
        <v>838029.164</v>
      </c>
      <c r="F210" s="163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5.5">
      <c r="A211" s="171"/>
      <c r="B211" s="172"/>
      <c r="C211" s="47" t="s">
        <v>75</v>
      </c>
      <c r="D211" s="139">
        <v>9942.465</v>
      </c>
      <c r="E211" s="139">
        <v>4171.365</v>
      </c>
      <c r="F211" s="163">
        <v>4171.365</v>
      </c>
      <c r="G211" s="105">
        <f t="shared" si="32"/>
        <v>100</v>
      </c>
      <c r="H211" s="105">
        <f t="shared" si="37"/>
        <v>41.95503831293346</v>
      </c>
      <c r="I211" s="105"/>
      <c r="J211" s="105"/>
      <c r="K211" s="104"/>
      <c r="L211" s="18">
        <f t="shared" si="36"/>
        <v>5</v>
      </c>
    </row>
    <row r="212" spans="1:12" s="7" customFormat="1" ht="40.5" customHeight="1">
      <c r="A212" s="1" t="s">
        <v>20</v>
      </c>
      <c r="B212" s="2" t="s">
        <v>86</v>
      </c>
      <c r="C212" s="2" t="s">
        <v>50</v>
      </c>
      <c r="D212" s="158">
        <f>D213+D217</f>
        <v>1830060.474</v>
      </c>
      <c r="E212" s="158">
        <f>E213+E217</f>
        <v>335358.63</v>
      </c>
      <c r="F212" s="158">
        <f>F213+F217</f>
        <v>319385.763</v>
      </c>
      <c r="G212" s="153">
        <f t="shared" si="32"/>
        <v>95.23707888477477</v>
      </c>
      <c r="H212" s="104">
        <f t="shared" si="33"/>
        <v>17.45219721083381</v>
      </c>
      <c r="I212" s="104"/>
      <c r="J212" s="104"/>
      <c r="K212" s="104"/>
      <c r="L212" s="28" t="s">
        <v>71</v>
      </c>
    </row>
    <row r="213" spans="1:12" s="27" customFormat="1" ht="17.25" customHeight="1">
      <c r="A213" s="173"/>
      <c r="B213" s="174"/>
      <c r="C213" s="47" t="s">
        <v>37</v>
      </c>
      <c r="D213" s="139">
        <v>1217490.534</v>
      </c>
      <c r="E213" s="139">
        <v>287983.39</v>
      </c>
      <c r="F213" s="139">
        <v>272010.523</v>
      </c>
      <c r="G213" s="105">
        <f t="shared" si="32"/>
        <v>94.453545740954</v>
      </c>
      <c r="H213" s="105">
        <f t="shared" si="33"/>
        <v>22.34190044224196</v>
      </c>
      <c r="I213" s="105">
        <f>I214+I215+I216</f>
        <v>1036263.35</v>
      </c>
      <c r="J213" s="105">
        <f>I213-D213</f>
        <v>-181227.184</v>
      </c>
      <c r="K213" s="105">
        <f>I213/D213</f>
        <v>0.8511469461659075</v>
      </c>
      <c r="L213" s="18">
        <f>G213-95</f>
        <v>-0.5464542590460013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05">
        <v>14226.3</v>
      </c>
      <c r="E214" s="139">
        <v>287983.39</v>
      </c>
      <c r="F214" s="105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39">
        <v>0</v>
      </c>
      <c r="E215" s="139">
        <v>287983.39</v>
      </c>
      <c r="F215" s="139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39">
        <v>1185539.556</v>
      </c>
      <c r="E216" s="139">
        <v>287983.39</v>
      </c>
      <c r="F216" s="139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71"/>
      <c r="B217" s="172"/>
      <c r="C217" s="47" t="s">
        <v>75</v>
      </c>
      <c r="D217" s="139">
        <v>612569.94</v>
      </c>
      <c r="E217" s="139">
        <v>47375.24</v>
      </c>
      <c r="F217" s="139">
        <v>47375.24</v>
      </c>
      <c r="G217" s="105">
        <f>F217/E217*100</f>
        <v>100</v>
      </c>
      <c r="H217" s="105">
        <f>F217/D217*100</f>
        <v>7.733849950260375</v>
      </c>
      <c r="I217" s="105"/>
      <c r="J217" s="105"/>
      <c r="K217" s="104"/>
      <c r="L217" s="18">
        <f>G217-95</f>
        <v>5</v>
      </c>
    </row>
    <row r="218" spans="1:12" s="7" customFormat="1" ht="41.25" customHeight="1">
      <c r="A218" s="48" t="s">
        <v>21</v>
      </c>
      <c r="B218" s="49" t="s">
        <v>87</v>
      </c>
      <c r="C218" s="2" t="s">
        <v>51</v>
      </c>
      <c r="D218" s="158">
        <f>D219+D222</f>
        <v>996027.7760000001</v>
      </c>
      <c r="E218" s="168">
        <f>E219+E222</f>
        <v>330655.666</v>
      </c>
      <c r="F218" s="158">
        <f>F219+F222</f>
        <v>294217.854</v>
      </c>
      <c r="G218" s="104">
        <f t="shared" si="32"/>
        <v>88.98013379271715</v>
      </c>
      <c r="H218" s="104">
        <f t="shared" si="33"/>
        <v>29.539121406991764</v>
      </c>
      <c r="I218" s="104"/>
      <c r="J218" s="104"/>
      <c r="K218" s="104"/>
      <c r="L218" s="28" t="s">
        <v>71</v>
      </c>
    </row>
    <row r="219" spans="1:12" s="27" customFormat="1" ht="17.25" customHeight="1">
      <c r="A219" s="173"/>
      <c r="B219" s="174"/>
      <c r="C219" s="47" t="s">
        <v>37</v>
      </c>
      <c r="D219" s="139">
        <v>971223.503</v>
      </c>
      <c r="E219" s="167">
        <v>330655.666</v>
      </c>
      <c r="F219" s="139">
        <v>294217.854</v>
      </c>
      <c r="G219" s="105">
        <f t="shared" si="32"/>
        <v>88.98013379271715</v>
      </c>
      <c r="H219" s="105">
        <f t="shared" si="33"/>
        <v>30.293526988504105</v>
      </c>
      <c r="I219" s="105">
        <f>I220+I221</f>
        <v>961997.15</v>
      </c>
      <c r="J219" s="105">
        <f>I219-D219</f>
        <v>-9226.353000000003</v>
      </c>
      <c r="K219" s="105">
        <f>I219/D219</f>
        <v>0.9905002782866139</v>
      </c>
      <c r="L219" s="18">
        <f>G219-95</f>
        <v>-6.0198662072828455</v>
      </c>
    </row>
    <row r="220" spans="1:12" s="76" customFormat="1" ht="27.75" customHeight="1" hidden="1">
      <c r="A220" s="1" t="s">
        <v>21</v>
      </c>
      <c r="B220" s="92"/>
      <c r="C220" s="47" t="s">
        <v>95</v>
      </c>
      <c r="D220" s="105">
        <v>14521.3</v>
      </c>
      <c r="E220" s="169">
        <v>12510.954</v>
      </c>
      <c r="F220" s="105">
        <v>10396.069</v>
      </c>
      <c r="G220" s="105">
        <f>F220/E220*100</f>
        <v>83.09573354677828</v>
      </c>
      <c r="H220" s="105">
        <f>F220/D220*100</f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1" t="s">
        <v>21</v>
      </c>
      <c r="B221" s="92"/>
      <c r="C221" s="47" t="s">
        <v>113</v>
      </c>
      <c r="D221" s="139">
        <v>1000825.671</v>
      </c>
      <c r="E221" s="167">
        <v>921466.878</v>
      </c>
      <c r="F221" s="139">
        <v>850834.346</v>
      </c>
      <c r="G221" s="105">
        <f>F221/E221*100</f>
        <v>92.33477255815157</v>
      </c>
      <c r="H221" s="105">
        <f>F221/D221*100</f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71"/>
      <c r="B222" s="172"/>
      <c r="C222" s="47" t="s">
        <v>38</v>
      </c>
      <c r="D222" s="139">
        <v>24804.273</v>
      </c>
      <c r="E222" s="167">
        <v>0</v>
      </c>
      <c r="F222" s="139">
        <v>0</v>
      </c>
      <c r="G222" s="105">
        <v>0</v>
      </c>
      <c r="H222" s="105">
        <f>F222/D222*100</f>
        <v>0</v>
      </c>
      <c r="I222" s="105"/>
      <c r="J222" s="105"/>
      <c r="K222" s="104"/>
      <c r="L222" s="18">
        <f>G222-95</f>
        <v>-95</v>
      </c>
    </row>
    <row r="223" spans="1:12" s="7" customFormat="1" ht="56.25" customHeight="1">
      <c r="A223" s="42" t="s">
        <v>22</v>
      </c>
      <c r="B223" s="40" t="s">
        <v>88</v>
      </c>
      <c r="C223" s="2" t="s">
        <v>52</v>
      </c>
      <c r="D223" s="158">
        <f>D224+D227</f>
        <v>28491.1</v>
      </c>
      <c r="E223" s="158">
        <f>E224+E227</f>
        <v>5476.464</v>
      </c>
      <c r="F223" s="158">
        <f>F224+F227</f>
        <v>5010.058</v>
      </c>
      <c r="G223" s="104">
        <f t="shared" si="32"/>
        <v>91.48344625291064</v>
      </c>
      <c r="H223" s="104">
        <f t="shared" si="33"/>
        <v>17.584642221606046</v>
      </c>
      <c r="I223" s="104"/>
      <c r="J223" s="104"/>
      <c r="K223" s="104"/>
      <c r="L223" s="28" t="s">
        <v>71</v>
      </c>
    </row>
    <row r="224" spans="1:12" s="27" customFormat="1" ht="18" customHeight="1">
      <c r="A224" s="25"/>
      <c r="B224" s="41"/>
      <c r="C224" s="43" t="s">
        <v>37</v>
      </c>
      <c r="D224" s="139">
        <v>28491.1</v>
      </c>
      <c r="E224" s="139">
        <v>5476.464</v>
      </c>
      <c r="F224" s="139">
        <v>5010.058</v>
      </c>
      <c r="G224" s="105">
        <f t="shared" si="32"/>
        <v>91.48344625291064</v>
      </c>
      <c r="H224" s="105">
        <f t="shared" si="33"/>
        <v>17.584642221606046</v>
      </c>
      <c r="I224" s="105">
        <f>I225+I226</f>
        <v>20564.34</v>
      </c>
      <c r="J224" s="105">
        <f>I224-D224</f>
        <v>-7926.759999999998</v>
      </c>
      <c r="K224" s="105">
        <f>I224/D224</f>
        <v>0.7217811878095265</v>
      </c>
      <c r="L224" s="18">
        <f>G224-95</f>
        <v>-3.516553747089361</v>
      </c>
    </row>
    <row r="225" spans="1:12" s="74" customFormat="1" ht="26.25" customHeight="1" hidden="1">
      <c r="A225" s="36">
        <v>951</v>
      </c>
      <c r="B225" s="95"/>
      <c r="C225" s="43" t="s">
        <v>95</v>
      </c>
      <c r="D225" s="154">
        <v>11193.199</v>
      </c>
      <c r="E225" s="154">
        <v>9381.483</v>
      </c>
      <c r="F225" s="154">
        <v>9229.671</v>
      </c>
      <c r="G225" s="105">
        <f t="shared" si="32"/>
        <v>98.38179102387117</v>
      </c>
      <c r="H225" s="105">
        <f t="shared" si="33"/>
        <v>82.45784784135438</v>
      </c>
      <c r="I225" s="105">
        <v>11089.94</v>
      </c>
      <c r="J225" s="105">
        <f>I225-D225</f>
        <v>-103.25900000000001</v>
      </c>
      <c r="K225" s="104">
        <f>I225/D225</f>
        <v>0.9907748446177005</v>
      </c>
      <c r="L225" s="18">
        <f>G225-95</f>
        <v>3.3817910238711733</v>
      </c>
    </row>
    <row r="226" spans="1:12" s="74" customFormat="1" ht="18" customHeight="1" hidden="1">
      <c r="A226" s="36">
        <v>951</v>
      </c>
      <c r="B226" s="95"/>
      <c r="C226" s="43" t="s">
        <v>108</v>
      </c>
      <c r="D226" s="154">
        <v>11238.12</v>
      </c>
      <c r="E226" s="154">
        <v>10637.52</v>
      </c>
      <c r="F226" s="154">
        <v>8701.231</v>
      </c>
      <c r="G226" s="105">
        <f t="shared" si="32"/>
        <v>81.7975524370342</v>
      </c>
      <c r="H226" s="105">
        <f t="shared" si="33"/>
        <v>77.42603745110391</v>
      </c>
      <c r="I226" s="105">
        <v>9474.4</v>
      </c>
      <c r="J226" s="105">
        <f>I226-D226</f>
        <v>-1763.7200000000012</v>
      </c>
      <c r="K226" s="104">
        <f>I226/D226</f>
        <v>0.8430591593611741</v>
      </c>
      <c r="L226" s="18">
        <f>G226-95</f>
        <v>-13.202447562965801</v>
      </c>
    </row>
    <row r="227" spans="1:12" s="7" customFormat="1" ht="27" customHeight="1" hidden="1">
      <c r="A227" s="38"/>
      <c r="B227" s="39"/>
      <c r="C227" s="43" t="s">
        <v>75</v>
      </c>
      <c r="D227" s="155">
        <v>0</v>
      </c>
      <c r="E227" s="155">
        <v>0</v>
      </c>
      <c r="F227" s="155">
        <v>0</v>
      </c>
      <c r="G227" s="105" t="e">
        <f t="shared" si="32"/>
        <v>#DIV/0!</v>
      </c>
      <c r="H227" s="105" t="e">
        <f t="shared" si="33"/>
        <v>#DIV/0!</v>
      </c>
      <c r="I227" s="105"/>
      <c r="J227" s="105"/>
      <c r="K227" s="104"/>
      <c r="L227" s="18" t="e">
        <f>G227-95</f>
        <v>#DIV/0!</v>
      </c>
    </row>
    <row r="228" spans="1:12" s="7" customFormat="1" ht="40.5" customHeight="1">
      <c r="A228" s="44" t="s">
        <v>23</v>
      </c>
      <c r="B228" s="45" t="s">
        <v>89</v>
      </c>
      <c r="C228" s="2" t="s">
        <v>53</v>
      </c>
      <c r="D228" s="158">
        <f>D229+D237+D238</f>
        <v>1383229.004</v>
      </c>
      <c r="E228" s="158">
        <f>E229+E237</f>
        <v>623776.571</v>
      </c>
      <c r="F228" s="158">
        <f>F229+F237+F238</f>
        <v>613485.932</v>
      </c>
      <c r="G228" s="104">
        <f t="shared" si="32"/>
        <v>98.35026843289374</v>
      </c>
      <c r="H228" s="104">
        <f t="shared" si="33"/>
        <v>44.351725580213476</v>
      </c>
      <c r="I228" s="104"/>
      <c r="J228" s="104"/>
      <c r="K228" s="104"/>
      <c r="L228" s="28" t="s">
        <v>71</v>
      </c>
    </row>
    <row r="229" spans="1:12" s="27" customFormat="1" ht="17.25" customHeight="1">
      <c r="A229" s="25"/>
      <c r="B229" s="26"/>
      <c r="C229" s="47" t="s">
        <v>37</v>
      </c>
      <c r="D229" s="139">
        <v>1250422.704</v>
      </c>
      <c r="E229" s="139">
        <v>620866.688</v>
      </c>
      <c r="F229" s="139">
        <v>613124.623</v>
      </c>
      <c r="G229" s="105">
        <f t="shared" si="32"/>
        <v>98.75302296779049</v>
      </c>
      <c r="H229" s="105">
        <f t="shared" si="33"/>
        <v>49.03338855242028</v>
      </c>
      <c r="I229" s="105">
        <f>I230+I231+I232+I233+I234+I235+I236</f>
        <v>1077475.547</v>
      </c>
      <c r="J229" s="105">
        <f aca="true" t="shared" si="38" ref="J229:J236">I229-D229</f>
        <v>-172947.1569999999</v>
      </c>
      <c r="K229" s="105">
        <f aca="true" t="shared" si="39" ref="K229:K236">I229/D229</f>
        <v>0.8616890460747745</v>
      </c>
      <c r="L229" s="18">
        <f aca="true" t="shared" si="40" ref="L229:L238">G229-95</f>
        <v>3.7530229677904856</v>
      </c>
    </row>
    <row r="230" spans="1:13" s="76" customFormat="1" ht="26.25" customHeight="1" hidden="1">
      <c r="A230" s="55" t="s">
        <v>23</v>
      </c>
      <c r="B230" s="24"/>
      <c r="C230" s="47" t="s">
        <v>95</v>
      </c>
      <c r="D230" s="141">
        <v>15935.2</v>
      </c>
      <c r="E230" s="141">
        <v>13900.4</v>
      </c>
      <c r="F230" s="141">
        <v>13273.729</v>
      </c>
      <c r="G230" s="105">
        <f aca="true" t="shared" si="41" ref="G230:G237">F230/E230*100</f>
        <v>95.49170527466835</v>
      </c>
      <c r="H230" s="105">
        <f aca="true" t="shared" si="42" ref="H230:H237">F230/D230*100</f>
        <v>83.29816381344443</v>
      </c>
      <c r="I230" s="141">
        <v>15513.1</v>
      </c>
      <c r="J230" s="105">
        <f t="shared" si="38"/>
        <v>-422.10000000000036</v>
      </c>
      <c r="K230" s="104">
        <f t="shared" si="39"/>
        <v>0.9735114714594106</v>
      </c>
      <c r="L230" s="18">
        <f t="shared" si="40"/>
        <v>0.4917052746683481</v>
      </c>
      <c r="M230" s="74"/>
    </row>
    <row r="231" spans="1:13" s="76" customFormat="1" ht="52.5" customHeight="1" hidden="1">
      <c r="A231" s="55" t="s">
        <v>23</v>
      </c>
      <c r="B231" s="24"/>
      <c r="C231" s="47" t="s">
        <v>101</v>
      </c>
      <c r="D231" s="141">
        <v>36048.4</v>
      </c>
      <c r="E231" s="141">
        <v>35738.837</v>
      </c>
      <c r="F231" s="141">
        <v>35418.595</v>
      </c>
      <c r="G231" s="105">
        <f t="shared" si="41"/>
        <v>99.10393838501237</v>
      </c>
      <c r="H231" s="105">
        <f t="shared" si="42"/>
        <v>98.25289055824946</v>
      </c>
      <c r="I231" s="141">
        <v>35418.59</v>
      </c>
      <c r="J231" s="105">
        <f t="shared" si="38"/>
        <v>-629.810000000005</v>
      </c>
      <c r="K231" s="104">
        <f t="shared" si="39"/>
        <v>0.9825287668800833</v>
      </c>
      <c r="L231" s="18">
        <f t="shared" si="40"/>
        <v>4.10393838501237</v>
      </c>
      <c r="M231" s="74"/>
    </row>
    <row r="232" spans="1:13" s="76" customFormat="1" ht="27" customHeight="1" hidden="1">
      <c r="A232" s="55" t="s">
        <v>23</v>
      </c>
      <c r="B232" s="24"/>
      <c r="C232" s="47" t="s">
        <v>103</v>
      </c>
      <c r="D232" s="141">
        <v>39062.99</v>
      </c>
      <c r="E232" s="141">
        <v>36419.851</v>
      </c>
      <c r="F232" s="141">
        <v>33580.047</v>
      </c>
      <c r="G232" s="105">
        <f t="shared" si="41"/>
        <v>92.20259303092699</v>
      </c>
      <c r="H232" s="105">
        <f t="shared" si="42"/>
        <v>85.96384198956608</v>
      </c>
      <c r="I232" s="141">
        <v>37976.772</v>
      </c>
      <c r="J232" s="105">
        <f t="shared" si="38"/>
        <v>-1086.2180000000008</v>
      </c>
      <c r="K232" s="104">
        <f t="shared" si="39"/>
        <v>0.9721931680089004</v>
      </c>
      <c r="L232" s="18">
        <f t="shared" si="40"/>
        <v>-2.797406969073009</v>
      </c>
      <c r="M232" s="7"/>
    </row>
    <row r="233" spans="1:13" s="76" customFormat="1" ht="40.5" customHeight="1" hidden="1">
      <c r="A233" s="55" t="s">
        <v>23</v>
      </c>
      <c r="B233" s="24"/>
      <c r="C233" s="47" t="s">
        <v>106</v>
      </c>
      <c r="D233" s="141">
        <v>2789.2</v>
      </c>
      <c r="E233" s="141">
        <v>2347.4</v>
      </c>
      <c r="F233" s="141">
        <v>2346.657</v>
      </c>
      <c r="G233" s="105">
        <f t="shared" si="41"/>
        <v>99.96834795944449</v>
      </c>
      <c r="H233" s="105">
        <f t="shared" si="42"/>
        <v>84.1336942492471</v>
      </c>
      <c r="I233" s="141">
        <v>2789.2</v>
      </c>
      <c r="J233" s="105">
        <f t="shared" si="38"/>
        <v>0</v>
      </c>
      <c r="K233" s="104">
        <f t="shared" si="39"/>
        <v>1</v>
      </c>
      <c r="L233" s="18">
        <f t="shared" si="40"/>
        <v>4.968347959444486</v>
      </c>
      <c r="M233" s="74"/>
    </row>
    <row r="234" spans="1:13" s="76" customFormat="1" ht="40.5" customHeight="1" hidden="1">
      <c r="A234" s="55" t="s">
        <v>23</v>
      </c>
      <c r="B234" s="24"/>
      <c r="C234" s="47" t="s">
        <v>148</v>
      </c>
      <c r="D234" s="141">
        <v>936997.7</v>
      </c>
      <c r="E234" s="141">
        <v>905864.6</v>
      </c>
      <c r="F234" s="141">
        <v>895339.165</v>
      </c>
      <c r="G234" s="105">
        <f t="shared" si="41"/>
        <v>98.8380785605266</v>
      </c>
      <c r="H234" s="105">
        <f t="shared" si="42"/>
        <v>95.554040847699</v>
      </c>
      <c r="I234" s="141">
        <v>936997.7</v>
      </c>
      <c r="J234" s="105">
        <f t="shared" si="38"/>
        <v>0</v>
      </c>
      <c r="K234" s="104">
        <f t="shared" si="39"/>
        <v>1</v>
      </c>
      <c r="L234" s="18">
        <f t="shared" si="40"/>
        <v>3.838078560526597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147</v>
      </c>
      <c r="D235" s="141">
        <v>22397.3</v>
      </c>
      <c r="E235" s="141">
        <v>22397.3</v>
      </c>
      <c r="F235" s="141">
        <v>16451.99</v>
      </c>
      <c r="G235" s="105">
        <f t="shared" si="41"/>
        <v>73.45523790814073</v>
      </c>
      <c r="H235" s="105">
        <f t="shared" si="42"/>
        <v>73.45523790814073</v>
      </c>
      <c r="I235" s="141">
        <v>16789.45</v>
      </c>
      <c r="J235" s="105">
        <f t="shared" si="38"/>
        <v>-5607.8499999999985</v>
      </c>
      <c r="K235" s="104">
        <f t="shared" si="39"/>
        <v>0.7496193737638019</v>
      </c>
      <c r="L235" s="18">
        <f t="shared" si="40"/>
        <v>-21.54476209185927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171</v>
      </c>
      <c r="D236" s="141">
        <v>48782.1</v>
      </c>
      <c r="E236" s="141">
        <v>32405.1</v>
      </c>
      <c r="F236" s="141">
        <v>31990.735</v>
      </c>
      <c r="G236" s="105">
        <f t="shared" si="41"/>
        <v>98.7212969563433</v>
      </c>
      <c r="H236" s="105">
        <f t="shared" si="42"/>
        <v>65.57883936935885</v>
      </c>
      <c r="I236" s="141">
        <v>31990.735</v>
      </c>
      <c r="J236" s="105">
        <f t="shared" si="38"/>
        <v>-16791.364999999998</v>
      </c>
      <c r="K236" s="104">
        <f t="shared" si="39"/>
        <v>0.6557883936935884</v>
      </c>
      <c r="L236" s="18">
        <f t="shared" si="40"/>
        <v>3.721296956343295</v>
      </c>
      <c r="M236" s="74"/>
    </row>
    <row r="237" spans="1:12" s="113" customFormat="1" ht="18" customHeight="1">
      <c r="A237" s="111"/>
      <c r="B237" s="112"/>
      <c r="C237" s="47" t="s">
        <v>38</v>
      </c>
      <c r="D237" s="139">
        <v>132806.3</v>
      </c>
      <c r="E237" s="139">
        <v>2909.883</v>
      </c>
      <c r="F237" s="139">
        <v>361.309</v>
      </c>
      <c r="G237" s="105">
        <f t="shared" si="41"/>
        <v>12.416616063257528</v>
      </c>
      <c r="H237" s="105">
        <f t="shared" si="42"/>
        <v>0.272057123796085</v>
      </c>
      <c r="I237" s="105"/>
      <c r="J237" s="105"/>
      <c r="K237" s="104"/>
      <c r="L237" s="18">
        <f t="shared" si="40"/>
        <v>-82.58338393674248</v>
      </c>
    </row>
    <row r="238" spans="1:12" s="7" customFormat="1" ht="29.25" customHeight="1" hidden="1">
      <c r="A238" s="38"/>
      <c r="B238" s="39"/>
      <c r="C238" s="47" t="s">
        <v>175</v>
      </c>
      <c r="D238" s="155">
        <v>0</v>
      </c>
      <c r="E238" s="155">
        <v>0</v>
      </c>
      <c r="F238" s="155">
        <v>0</v>
      </c>
      <c r="G238" s="105" t="e">
        <f t="shared" si="32"/>
        <v>#DIV/0!</v>
      </c>
      <c r="H238" s="104" t="e">
        <f t="shared" si="33"/>
        <v>#DIV/0!</v>
      </c>
      <c r="I238" s="105"/>
      <c r="J238" s="105"/>
      <c r="K238" s="104"/>
      <c r="L238" s="18" t="e">
        <f t="shared" si="40"/>
        <v>#DIV/0!</v>
      </c>
    </row>
    <row r="239" spans="1:12" s="7" customFormat="1" ht="40.5" customHeight="1">
      <c r="A239" s="48" t="s">
        <v>24</v>
      </c>
      <c r="B239" s="49" t="s">
        <v>90</v>
      </c>
      <c r="C239" s="2" t="s">
        <v>54</v>
      </c>
      <c r="D239" s="158">
        <f>D240+D247</f>
        <v>187892.265</v>
      </c>
      <c r="E239" s="158">
        <f>E240+E247</f>
        <v>67649.909</v>
      </c>
      <c r="F239" s="158">
        <f>F240+F247</f>
        <v>67144.546</v>
      </c>
      <c r="G239" s="104">
        <f t="shared" si="32"/>
        <v>99.25297312668965</v>
      </c>
      <c r="H239" s="104">
        <f t="shared" si="33"/>
        <v>35.73566266817849</v>
      </c>
      <c r="I239" s="104"/>
      <c r="J239" s="104"/>
      <c r="K239" s="104"/>
      <c r="L239" s="28" t="s">
        <v>71</v>
      </c>
    </row>
    <row r="240" spans="1:12" s="27" customFormat="1" ht="18" customHeight="1">
      <c r="A240" s="173"/>
      <c r="B240" s="174"/>
      <c r="C240" s="47" t="s">
        <v>37</v>
      </c>
      <c r="D240" s="139">
        <v>187838.565</v>
      </c>
      <c r="E240" s="139">
        <v>67596.209</v>
      </c>
      <c r="F240" s="139">
        <v>67096.306</v>
      </c>
      <c r="G240" s="105">
        <f t="shared" si="32"/>
        <v>99.26045704722878</v>
      </c>
      <c r="H240" s="105">
        <f t="shared" si="33"/>
        <v>35.720197287495246</v>
      </c>
      <c r="I240" s="105">
        <f>SUM(I241:I246)</f>
        <v>118632.083</v>
      </c>
      <c r="J240" s="105">
        <f aca="true" t="shared" si="43" ref="J240:J246">I240-D240</f>
        <v>-69206.482</v>
      </c>
      <c r="K240" s="105">
        <f aca="true" t="shared" si="44" ref="K240:K246">I240/D240</f>
        <v>0.6315640401107195</v>
      </c>
      <c r="L240" s="18">
        <f aca="true" t="shared" si="45" ref="L240:L249">G240-95</f>
        <v>4.260457047228783</v>
      </c>
    </row>
    <row r="241" spans="1:12" s="76" customFormat="1" ht="26.25" customHeight="1" hidden="1">
      <c r="A241" s="1" t="s">
        <v>24</v>
      </c>
      <c r="B241" s="92"/>
      <c r="C241" s="47" t="s">
        <v>95</v>
      </c>
      <c r="D241" s="105">
        <v>9215.098</v>
      </c>
      <c r="E241" s="105">
        <v>8234.273</v>
      </c>
      <c r="F241" s="105">
        <v>7566.514</v>
      </c>
      <c r="G241" s="105">
        <f t="shared" si="32"/>
        <v>91.8904923361176</v>
      </c>
      <c r="H241" s="105">
        <f aca="true" t="shared" si="46" ref="H241:H247">F241/D241*100</f>
        <v>82.10996779415693</v>
      </c>
      <c r="I241" s="105">
        <v>8898.58</v>
      </c>
      <c r="J241" s="105">
        <f t="shared" si="43"/>
        <v>-316.51800000000003</v>
      </c>
      <c r="K241" s="104">
        <f t="shared" si="44"/>
        <v>0.9656522372306838</v>
      </c>
      <c r="L241" s="18">
        <f t="shared" si="45"/>
        <v>-3.109507663882397</v>
      </c>
    </row>
    <row r="242" spans="1:12" s="76" customFormat="1" ht="53.25" customHeight="1" hidden="1">
      <c r="A242" s="1" t="s">
        <v>24</v>
      </c>
      <c r="B242" s="92"/>
      <c r="C242" s="47" t="s">
        <v>154</v>
      </c>
      <c r="D242" s="105">
        <v>110132.323</v>
      </c>
      <c r="E242" s="105">
        <v>97137.28</v>
      </c>
      <c r="F242" s="105">
        <v>91059.452</v>
      </c>
      <c r="G242" s="105">
        <f t="shared" si="32"/>
        <v>93.74305313057974</v>
      </c>
      <c r="H242" s="105">
        <f t="shared" si="46"/>
        <v>82.68185898521364</v>
      </c>
      <c r="I242" s="105">
        <v>106938.068</v>
      </c>
      <c r="J242" s="105">
        <f t="shared" si="43"/>
        <v>-3194.2550000000047</v>
      </c>
      <c r="K242" s="104">
        <f t="shared" si="44"/>
        <v>0.970996207898021</v>
      </c>
      <c r="L242" s="18">
        <f t="shared" si="45"/>
        <v>-1.2569468694202612</v>
      </c>
    </row>
    <row r="243" spans="1:12" s="54" customFormat="1" ht="39.75" customHeight="1" hidden="1">
      <c r="A243" s="50" t="s">
        <v>24</v>
      </c>
      <c r="B243" s="51"/>
      <c r="C243" s="53" t="s">
        <v>134</v>
      </c>
      <c r="D243" s="105"/>
      <c r="E243" s="105"/>
      <c r="F243" s="105"/>
      <c r="G243" s="105" t="e">
        <f t="shared" si="32"/>
        <v>#DIV/0!</v>
      </c>
      <c r="H243" s="105" t="e">
        <f t="shared" si="46"/>
        <v>#DIV/0!</v>
      </c>
      <c r="I243" s="105"/>
      <c r="J243" s="105">
        <f t="shared" si="43"/>
        <v>0</v>
      </c>
      <c r="K243" s="104" t="e">
        <f t="shared" si="44"/>
        <v>#DIV/0!</v>
      </c>
      <c r="L243" s="18" t="e">
        <f t="shared" si="45"/>
        <v>#DIV/0!</v>
      </c>
    </row>
    <row r="244" spans="1:12" s="54" customFormat="1" ht="27.75" customHeight="1" hidden="1">
      <c r="A244" s="50" t="s">
        <v>24</v>
      </c>
      <c r="B244" s="51"/>
      <c r="C244" s="53" t="s">
        <v>132</v>
      </c>
      <c r="D244" s="105"/>
      <c r="E244" s="105"/>
      <c r="F244" s="105"/>
      <c r="G244" s="105" t="e">
        <f t="shared" si="32"/>
        <v>#DIV/0!</v>
      </c>
      <c r="H244" s="105" t="e">
        <f t="shared" si="46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45"/>
        <v>#DIV/0!</v>
      </c>
    </row>
    <row r="245" spans="1:12" s="54" customFormat="1" ht="39.75" customHeight="1" hidden="1">
      <c r="A245" s="50" t="s">
        <v>24</v>
      </c>
      <c r="B245" s="51"/>
      <c r="C245" s="52" t="s">
        <v>133</v>
      </c>
      <c r="D245" s="105"/>
      <c r="E245" s="105"/>
      <c r="F245" s="105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76" customFormat="1" ht="27" customHeight="1" hidden="1">
      <c r="A246" s="1" t="s">
        <v>24</v>
      </c>
      <c r="B246" s="92"/>
      <c r="C246" s="47" t="s">
        <v>112</v>
      </c>
      <c r="D246" s="105">
        <v>2795.435</v>
      </c>
      <c r="E246" s="105">
        <v>2795.435</v>
      </c>
      <c r="F246" s="105">
        <v>2795.435</v>
      </c>
      <c r="G246" s="105">
        <f t="shared" si="32"/>
        <v>100</v>
      </c>
      <c r="H246" s="105">
        <f t="shared" si="46"/>
        <v>100</v>
      </c>
      <c r="I246" s="105">
        <v>2795.435</v>
      </c>
      <c r="J246" s="105">
        <f t="shared" si="43"/>
        <v>0</v>
      </c>
      <c r="K246" s="104">
        <f t="shared" si="44"/>
        <v>1</v>
      </c>
      <c r="L246" s="18">
        <f t="shared" si="45"/>
        <v>5</v>
      </c>
    </row>
    <row r="247" spans="1:12" s="7" customFormat="1" ht="17.25" customHeight="1">
      <c r="A247" s="171"/>
      <c r="B247" s="172"/>
      <c r="C247" s="47" t="s">
        <v>38</v>
      </c>
      <c r="D247" s="139">
        <v>53.7</v>
      </c>
      <c r="E247" s="139">
        <v>53.7</v>
      </c>
      <c r="F247" s="139">
        <v>48.24</v>
      </c>
      <c r="G247" s="105">
        <f t="shared" si="32"/>
        <v>89.83240223463686</v>
      </c>
      <c r="H247" s="105">
        <f t="shared" si="46"/>
        <v>89.83240223463686</v>
      </c>
      <c r="I247" s="105"/>
      <c r="J247" s="105"/>
      <c r="K247" s="104"/>
      <c r="L247" s="18">
        <f t="shared" si="45"/>
        <v>-5.167597765363141</v>
      </c>
    </row>
    <row r="248" spans="1:12" s="7" customFormat="1" ht="41.25" customHeight="1">
      <c r="A248" s="42" t="s">
        <v>25</v>
      </c>
      <c r="B248" s="40" t="s">
        <v>91</v>
      </c>
      <c r="C248" s="2" t="s">
        <v>55</v>
      </c>
      <c r="D248" s="158">
        <f>D249</f>
        <v>32221.1</v>
      </c>
      <c r="E248" s="158">
        <f>E249</f>
        <v>9547.269</v>
      </c>
      <c r="F248" s="158">
        <f>F249</f>
        <v>8828.64</v>
      </c>
      <c r="G248" s="104">
        <f t="shared" si="32"/>
        <v>92.47293650152729</v>
      </c>
      <c r="H248" s="104">
        <f t="shared" si="33"/>
        <v>27.400181868403</v>
      </c>
      <c r="I248" s="104"/>
      <c r="J248" s="104"/>
      <c r="K248" s="104"/>
      <c r="L248" s="28" t="s">
        <v>71</v>
      </c>
    </row>
    <row r="249" spans="1:12" s="27" customFormat="1" ht="17.25" customHeight="1">
      <c r="A249" s="25"/>
      <c r="B249" s="26"/>
      <c r="C249" s="43" t="s">
        <v>80</v>
      </c>
      <c r="D249" s="139">
        <v>32221.1</v>
      </c>
      <c r="E249" s="139">
        <v>9547.269</v>
      </c>
      <c r="F249" s="139">
        <v>8828.64</v>
      </c>
      <c r="G249" s="105">
        <f t="shared" si="32"/>
        <v>92.47293650152729</v>
      </c>
      <c r="H249" s="105">
        <f t="shared" si="33"/>
        <v>27.400181868403</v>
      </c>
      <c r="I249" s="105">
        <f>I250+I251+I252</f>
        <v>19186.48</v>
      </c>
      <c r="J249" s="105">
        <f>I249-D249</f>
        <v>-13034.619999999999</v>
      </c>
      <c r="K249" s="105">
        <f>I249/D249</f>
        <v>0.5954632213052937</v>
      </c>
      <c r="L249" s="18">
        <f t="shared" si="45"/>
        <v>-2.527063498472714</v>
      </c>
    </row>
    <row r="250" spans="1:12" s="76" customFormat="1" ht="26.25" customHeight="1" hidden="1">
      <c r="A250" s="36">
        <v>965</v>
      </c>
      <c r="B250" s="95"/>
      <c r="C250" s="43" t="s">
        <v>95</v>
      </c>
      <c r="D250" s="154">
        <v>11116.9</v>
      </c>
      <c r="E250" s="154">
        <v>9453.982</v>
      </c>
      <c r="F250" s="154">
        <v>9071.287</v>
      </c>
      <c r="G250" s="104">
        <f t="shared" si="32"/>
        <v>95.95202317922755</v>
      </c>
      <c r="H250" s="104">
        <f t="shared" si="33"/>
        <v>81.59906988459014</v>
      </c>
      <c r="I250" s="105">
        <v>10789.28</v>
      </c>
      <c r="J250" s="105">
        <f>I250-D250</f>
        <v>-327.619999999999</v>
      </c>
      <c r="K250" s="104">
        <f>I250/D250</f>
        <v>0.9705295541023128</v>
      </c>
      <c r="L250" s="18"/>
    </row>
    <row r="251" spans="1:12" s="76" customFormat="1" ht="54" customHeight="1" hidden="1">
      <c r="A251" s="36">
        <v>965</v>
      </c>
      <c r="B251" s="95"/>
      <c r="C251" s="43" t="s">
        <v>155</v>
      </c>
      <c r="D251" s="154">
        <f>3790.9+4238.548</f>
        <v>8029.448</v>
      </c>
      <c r="E251" s="154">
        <f>3229+4238.548</f>
        <v>7467.548</v>
      </c>
      <c r="F251" s="154">
        <f>3122.853+2277.697</f>
        <v>5400.55</v>
      </c>
      <c r="G251" s="104">
        <f t="shared" si="32"/>
        <v>72.32025826951498</v>
      </c>
      <c r="H251" s="104">
        <f t="shared" si="33"/>
        <v>67.2592935404775</v>
      </c>
      <c r="I251" s="105">
        <v>7813.4</v>
      </c>
      <c r="J251" s="105">
        <f>I251-D251</f>
        <v>-216.04800000000068</v>
      </c>
      <c r="K251" s="104">
        <f>I251/D251</f>
        <v>0.9730930445031837</v>
      </c>
      <c r="L251" s="18"/>
    </row>
    <row r="252" spans="1:12" s="76" customFormat="1" ht="27" customHeight="1" hidden="1">
      <c r="A252" s="36">
        <v>965</v>
      </c>
      <c r="B252" s="95"/>
      <c r="C252" s="43" t="s">
        <v>158</v>
      </c>
      <c r="D252" s="154">
        <v>1162.7</v>
      </c>
      <c r="E252" s="154">
        <v>966.3</v>
      </c>
      <c r="F252" s="154">
        <v>563.79</v>
      </c>
      <c r="G252" s="104">
        <f t="shared" si="32"/>
        <v>58.345234399254885</v>
      </c>
      <c r="H252" s="104">
        <f t="shared" si="33"/>
        <v>48.489722198331464</v>
      </c>
      <c r="I252" s="105">
        <v>583.8</v>
      </c>
      <c r="J252" s="105">
        <f>I252-D252</f>
        <v>-578.9000000000001</v>
      </c>
      <c r="K252" s="104">
        <f>I252/D252</f>
        <v>0.50210716435882</v>
      </c>
      <c r="L252" s="18"/>
    </row>
    <row r="253" spans="1:12" s="7" customFormat="1" ht="20.25" customHeight="1">
      <c r="A253" s="44" t="s">
        <v>26</v>
      </c>
      <c r="B253" s="45" t="s">
        <v>27</v>
      </c>
      <c r="C253" s="2" t="s">
        <v>56</v>
      </c>
      <c r="D253" s="158">
        <f>D254+D266+D267</f>
        <v>573419.4500000001</v>
      </c>
      <c r="E253" s="158">
        <f>E254+E266+E267</f>
        <v>137950.059</v>
      </c>
      <c r="F253" s="158">
        <f>F254+F266+F267</f>
        <v>135655.81699999998</v>
      </c>
      <c r="G253" s="104">
        <f t="shared" si="32"/>
        <v>98.33690393709797</v>
      </c>
      <c r="H253" s="104">
        <f t="shared" si="33"/>
        <v>23.657344898224146</v>
      </c>
      <c r="I253" s="104"/>
      <c r="J253" s="104"/>
      <c r="K253" s="104"/>
      <c r="L253" s="28" t="s">
        <v>71</v>
      </c>
    </row>
    <row r="254" spans="1:12" s="27" customFormat="1" ht="16.5" customHeight="1">
      <c r="A254" s="173"/>
      <c r="B254" s="174"/>
      <c r="C254" s="47" t="s">
        <v>37</v>
      </c>
      <c r="D254" s="139">
        <v>572233.65</v>
      </c>
      <c r="E254" s="139">
        <v>137811.136</v>
      </c>
      <c r="F254" s="139">
        <v>135518.686</v>
      </c>
      <c r="G254" s="105">
        <f t="shared" si="32"/>
        <v>98.33652775346108</v>
      </c>
      <c r="H254" s="105">
        <f t="shared" si="33"/>
        <v>23.68240420674317</v>
      </c>
      <c r="I254" s="105">
        <f>I255+I256+I257+I258+I259+I260+I263+I261+I262+I264+I265</f>
        <v>481730.824</v>
      </c>
      <c r="J254" s="105">
        <f aca="true" t="shared" si="47" ref="J254:J265">I254-D254</f>
        <v>-90502.826</v>
      </c>
      <c r="K254" s="105">
        <f aca="true" t="shared" si="48" ref="K254:K265">I254/D254</f>
        <v>0.8418428800892782</v>
      </c>
      <c r="L254" s="18">
        <f aca="true" t="shared" si="49" ref="L254:L267">G254-95</f>
        <v>3.336527753461084</v>
      </c>
    </row>
    <row r="255" spans="1:12" s="76" customFormat="1" ht="26.25" customHeight="1" hidden="1">
      <c r="A255" s="1" t="s">
        <v>26</v>
      </c>
      <c r="B255" s="92"/>
      <c r="C255" s="47" t="s">
        <v>95</v>
      </c>
      <c r="D255" s="141">
        <v>213683.508</v>
      </c>
      <c r="E255" s="141">
        <v>178544.362</v>
      </c>
      <c r="F255" s="140">
        <v>171707.487</v>
      </c>
      <c r="G255" s="105">
        <f t="shared" si="32"/>
        <v>96.17076959282535</v>
      </c>
      <c r="H255" s="105">
        <f t="shared" si="33"/>
        <v>80.35598470238517</v>
      </c>
      <c r="I255" s="141">
        <v>209097.5</v>
      </c>
      <c r="J255" s="105">
        <f t="shared" si="47"/>
        <v>-4586.008000000002</v>
      </c>
      <c r="K255" s="104">
        <f t="shared" si="48"/>
        <v>0.9785383156476446</v>
      </c>
      <c r="L255" s="18">
        <f t="shared" si="49"/>
        <v>1.1707695928253514</v>
      </c>
    </row>
    <row r="256" spans="1:13" s="76" customFormat="1" ht="52.5" customHeight="1" hidden="1">
      <c r="A256" s="1" t="s">
        <v>26</v>
      </c>
      <c r="B256" s="92"/>
      <c r="C256" s="47" t="s">
        <v>128</v>
      </c>
      <c r="D256" s="141">
        <v>8527.2</v>
      </c>
      <c r="E256" s="141">
        <v>7660.1</v>
      </c>
      <c r="F256" s="141">
        <v>7660.095</v>
      </c>
      <c r="G256" s="105">
        <f t="shared" si="32"/>
        <v>99.99993472670069</v>
      </c>
      <c r="H256" s="105">
        <f t="shared" si="33"/>
        <v>89.83130453138193</v>
      </c>
      <c r="I256" s="141">
        <v>8527.2</v>
      </c>
      <c r="J256" s="105">
        <f t="shared" si="47"/>
        <v>0</v>
      </c>
      <c r="K256" s="104">
        <f t="shared" si="48"/>
        <v>1</v>
      </c>
      <c r="L256" s="18">
        <f t="shared" si="49"/>
        <v>4.999934726700687</v>
      </c>
      <c r="M256" s="15"/>
    </row>
    <row r="257" spans="1:12" s="76" customFormat="1" ht="27.75" customHeight="1" hidden="1">
      <c r="A257" s="1" t="s">
        <v>26</v>
      </c>
      <c r="B257" s="92"/>
      <c r="C257" s="47" t="s">
        <v>129</v>
      </c>
      <c r="D257" s="141">
        <v>117553.91</v>
      </c>
      <c r="E257" s="141">
        <v>104568.483</v>
      </c>
      <c r="F257" s="140">
        <v>95015.071</v>
      </c>
      <c r="G257" s="105">
        <f t="shared" si="32"/>
        <v>90.86396615316681</v>
      </c>
      <c r="H257" s="105">
        <f t="shared" si="33"/>
        <v>80.8268061862</v>
      </c>
      <c r="I257" s="141">
        <v>114284.01</v>
      </c>
      <c r="J257" s="105">
        <f>I257-D257</f>
        <v>-3269.9000000000087</v>
      </c>
      <c r="K257" s="104">
        <f>I257/D257</f>
        <v>0.9721838261270934</v>
      </c>
      <c r="L257" s="18">
        <f t="shared" si="49"/>
        <v>-4.136033846833186</v>
      </c>
    </row>
    <row r="258" spans="1:12" s="76" customFormat="1" ht="40.5" customHeight="1" hidden="1">
      <c r="A258" s="1" t="s">
        <v>26</v>
      </c>
      <c r="B258" s="92"/>
      <c r="C258" s="47" t="s">
        <v>102</v>
      </c>
      <c r="D258" s="141">
        <v>4714.028</v>
      </c>
      <c r="E258" s="141">
        <v>4714.028</v>
      </c>
      <c r="F258" s="141">
        <v>4714.028</v>
      </c>
      <c r="G258" s="105">
        <f t="shared" si="32"/>
        <v>100</v>
      </c>
      <c r="H258" s="105">
        <f t="shared" si="33"/>
        <v>100</v>
      </c>
      <c r="I258" s="141">
        <v>4714.028</v>
      </c>
      <c r="J258" s="105">
        <f t="shared" si="47"/>
        <v>0</v>
      </c>
      <c r="K258" s="104">
        <f t="shared" si="48"/>
        <v>1</v>
      </c>
      <c r="L258" s="18">
        <f t="shared" si="49"/>
        <v>5</v>
      </c>
    </row>
    <row r="259" spans="1:12" s="76" customFormat="1" ht="40.5" customHeight="1" hidden="1">
      <c r="A259" s="1" t="s">
        <v>26</v>
      </c>
      <c r="B259" s="92"/>
      <c r="C259" s="47" t="s">
        <v>130</v>
      </c>
      <c r="D259" s="141">
        <v>2598.8</v>
      </c>
      <c r="E259" s="141">
        <v>2008.801</v>
      </c>
      <c r="F259" s="141">
        <v>1822.463</v>
      </c>
      <c r="G259" s="105">
        <f t="shared" si="32"/>
        <v>90.72391939271238</v>
      </c>
      <c r="H259" s="105">
        <f t="shared" si="33"/>
        <v>70.12709712174849</v>
      </c>
      <c r="I259" s="141">
        <v>2519.28</v>
      </c>
      <c r="J259" s="105">
        <f t="shared" si="47"/>
        <v>-79.51999999999998</v>
      </c>
      <c r="K259" s="104">
        <f t="shared" si="48"/>
        <v>0.9694012621209789</v>
      </c>
      <c r="L259" s="18">
        <f t="shared" si="49"/>
        <v>-4.276080607287625</v>
      </c>
    </row>
    <row r="260" spans="1:12" s="74" customFormat="1" ht="64.5" customHeight="1" hidden="1">
      <c r="A260" s="1" t="s">
        <v>26</v>
      </c>
      <c r="B260" s="92"/>
      <c r="C260" s="94" t="s">
        <v>131</v>
      </c>
      <c r="D260" s="141">
        <v>45685.742</v>
      </c>
      <c r="E260" s="141">
        <v>32422.784</v>
      </c>
      <c r="F260" s="140">
        <v>23434.969</v>
      </c>
      <c r="G260" s="105">
        <f t="shared" si="32"/>
        <v>72.27932370027202</v>
      </c>
      <c r="H260" s="105">
        <f t="shared" si="33"/>
        <v>51.29602360403822</v>
      </c>
      <c r="I260" s="141">
        <v>44386.7</v>
      </c>
      <c r="J260" s="105">
        <f t="shared" si="47"/>
        <v>-1299.0420000000013</v>
      </c>
      <c r="K260" s="104">
        <f t="shared" si="48"/>
        <v>0.9715657020520756</v>
      </c>
      <c r="L260" s="18">
        <f t="shared" si="49"/>
        <v>-22.720676299727984</v>
      </c>
    </row>
    <row r="261" spans="1:12" s="74" customFormat="1" ht="67.5" customHeight="1" hidden="1">
      <c r="A261" s="1" t="s">
        <v>26</v>
      </c>
      <c r="B261" s="92"/>
      <c r="C261" s="99" t="s">
        <v>163</v>
      </c>
      <c r="D261" s="141">
        <v>5923.702</v>
      </c>
      <c r="E261" s="141">
        <v>4974.303</v>
      </c>
      <c r="F261" s="141">
        <v>3398.513</v>
      </c>
      <c r="G261" s="105">
        <f t="shared" si="32"/>
        <v>68.32139095668278</v>
      </c>
      <c r="H261" s="105">
        <f t="shared" si="33"/>
        <v>57.37143765841023</v>
      </c>
      <c r="I261" s="141">
        <v>5500.663</v>
      </c>
      <c r="J261" s="105">
        <f t="shared" si="47"/>
        <v>-423.03900000000067</v>
      </c>
      <c r="K261" s="104">
        <f t="shared" si="48"/>
        <v>0.9285853677311923</v>
      </c>
      <c r="L261" s="18">
        <f t="shared" si="49"/>
        <v>-26.678609043317223</v>
      </c>
    </row>
    <row r="262" spans="1:12" s="74" customFormat="1" ht="27" customHeight="1" hidden="1">
      <c r="A262" s="1" t="s">
        <v>26</v>
      </c>
      <c r="B262" s="92"/>
      <c r="C262" s="47" t="s">
        <v>149</v>
      </c>
      <c r="D262" s="141">
        <v>11335.178</v>
      </c>
      <c r="E262" s="141">
        <v>9416.88</v>
      </c>
      <c r="F262" s="141">
        <v>9375.585</v>
      </c>
      <c r="G262" s="105">
        <f t="shared" si="32"/>
        <v>99.56147896118459</v>
      </c>
      <c r="H262" s="105">
        <f t="shared" si="33"/>
        <v>82.71228735887517</v>
      </c>
      <c r="I262" s="141">
        <v>10853.18</v>
      </c>
      <c r="J262" s="105">
        <f t="shared" si="47"/>
        <v>-481.9979999999996</v>
      </c>
      <c r="K262" s="104">
        <f t="shared" si="48"/>
        <v>0.9574776858378404</v>
      </c>
      <c r="L262" s="18">
        <f t="shared" si="49"/>
        <v>4.561478961184591</v>
      </c>
    </row>
    <row r="263" spans="1:12" s="74" customFormat="1" ht="39.75" customHeight="1" hidden="1">
      <c r="A263" s="1" t="s">
        <v>26</v>
      </c>
      <c r="B263" s="92"/>
      <c r="C263" s="43" t="s">
        <v>135</v>
      </c>
      <c r="D263" s="141">
        <v>363.2</v>
      </c>
      <c r="E263" s="141">
        <v>363.2</v>
      </c>
      <c r="F263" s="141">
        <v>234.233</v>
      </c>
      <c r="G263" s="105">
        <f t="shared" si="32"/>
        <v>64.49146475770925</v>
      </c>
      <c r="H263" s="105">
        <f t="shared" si="33"/>
        <v>64.49146475770925</v>
      </c>
      <c r="I263" s="141">
        <v>234.233</v>
      </c>
      <c r="J263" s="105">
        <f>I263-D263</f>
        <v>-128.96699999999998</v>
      </c>
      <c r="K263" s="104">
        <f>I263/D263</f>
        <v>0.6449146475770925</v>
      </c>
      <c r="L263" s="18">
        <f t="shared" si="49"/>
        <v>-30.508535242290748</v>
      </c>
    </row>
    <row r="264" spans="1:12" s="74" customFormat="1" ht="27" customHeight="1" hidden="1">
      <c r="A264" s="1" t="s">
        <v>26</v>
      </c>
      <c r="B264" s="92"/>
      <c r="C264" s="47" t="s">
        <v>156</v>
      </c>
      <c r="D264" s="141">
        <v>1994.61</v>
      </c>
      <c r="E264" s="141">
        <v>1704.201</v>
      </c>
      <c r="F264" s="141">
        <v>1704.201</v>
      </c>
      <c r="G264" s="105">
        <f>F264/E264*100</f>
        <v>100</v>
      </c>
      <c r="H264" s="105">
        <f t="shared" si="33"/>
        <v>85.44031163986945</v>
      </c>
      <c r="I264" s="141">
        <v>1994.6</v>
      </c>
      <c r="J264" s="105">
        <f t="shared" si="47"/>
        <v>-0.009999999999990905</v>
      </c>
      <c r="K264" s="104">
        <f t="shared" si="48"/>
        <v>0.9999949864885868</v>
      </c>
      <c r="L264" s="18">
        <f t="shared" si="49"/>
        <v>5</v>
      </c>
    </row>
    <row r="265" spans="1:12" s="76" customFormat="1" ht="52.5" customHeight="1" hidden="1">
      <c r="A265" s="1" t="s">
        <v>26</v>
      </c>
      <c r="B265" s="92"/>
      <c r="C265" s="47" t="s">
        <v>127</v>
      </c>
      <c r="D265" s="105">
        <v>86434.639</v>
      </c>
      <c r="E265" s="105">
        <v>68958.508</v>
      </c>
      <c r="F265" s="105">
        <v>62199.906</v>
      </c>
      <c r="G265" s="105">
        <f>F265/E265*100</f>
        <v>90.19903098831547</v>
      </c>
      <c r="H265" s="105">
        <f t="shared" si="33"/>
        <v>71.96178143348294</v>
      </c>
      <c r="I265" s="149">
        <v>79619.43</v>
      </c>
      <c r="J265" s="105">
        <f t="shared" si="47"/>
        <v>-6815.209000000003</v>
      </c>
      <c r="K265" s="104">
        <f t="shared" si="48"/>
        <v>0.9211518775476114</v>
      </c>
      <c r="L265" s="18">
        <f t="shared" si="49"/>
        <v>-4.800969011684529</v>
      </c>
    </row>
    <row r="266" spans="1:12" s="7" customFormat="1" ht="16.5" customHeight="1">
      <c r="A266" s="182"/>
      <c r="B266" s="183"/>
      <c r="C266" s="47" t="s">
        <v>38</v>
      </c>
      <c r="D266" s="139">
        <v>1185.8</v>
      </c>
      <c r="E266" s="139">
        <v>138.923</v>
      </c>
      <c r="F266" s="139">
        <v>137.131</v>
      </c>
      <c r="G266" s="105">
        <f>F266/E266*100</f>
        <v>98.71007680513667</v>
      </c>
      <c r="H266" s="105">
        <f>F266/D266*100</f>
        <v>11.564429077416092</v>
      </c>
      <c r="I266" s="105"/>
      <c r="J266" s="105"/>
      <c r="K266" s="104"/>
      <c r="L266" s="18">
        <f t="shared" si="49"/>
        <v>3.7100768051366657</v>
      </c>
    </row>
    <row r="267" spans="1:12" s="74" customFormat="1" ht="27.75" customHeight="1" hidden="1">
      <c r="A267" s="171"/>
      <c r="B267" s="172"/>
      <c r="C267" s="47" t="s">
        <v>75</v>
      </c>
      <c r="D267" s="155">
        <v>0</v>
      </c>
      <c r="E267" s="155">
        <v>0</v>
      </c>
      <c r="F267" s="155">
        <v>0</v>
      </c>
      <c r="G267" s="105" t="e">
        <f aca="true" t="shared" si="50" ref="G267:G306">F267/E267*100</f>
        <v>#DIV/0!</v>
      </c>
      <c r="H267" s="105" t="e">
        <f>F267/D267*100</f>
        <v>#DIV/0!</v>
      </c>
      <c r="I267" s="105"/>
      <c r="J267" s="105"/>
      <c r="K267" s="104"/>
      <c r="L267" s="18" t="e">
        <f t="shared" si="49"/>
        <v>#DIV/0!</v>
      </c>
    </row>
    <row r="268" spans="1:12" s="7" customFormat="1" ht="41.25" customHeight="1">
      <c r="A268" s="44" t="s">
        <v>28</v>
      </c>
      <c r="B268" s="45" t="s">
        <v>92</v>
      </c>
      <c r="C268" s="2" t="s">
        <v>57</v>
      </c>
      <c r="D268" s="158">
        <f>D269+D275+D274</f>
        <v>903024.334</v>
      </c>
      <c r="E268" s="158">
        <f>E269+E275+E274</f>
        <v>293499.211</v>
      </c>
      <c r="F268" s="158">
        <f>F269+F274+F275</f>
        <v>242153.83</v>
      </c>
      <c r="G268" s="104">
        <f t="shared" si="50"/>
        <v>82.50578567994854</v>
      </c>
      <c r="H268" s="104">
        <f aca="true" t="shared" si="51" ref="H268:H306">F268/D268*100</f>
        <v>26.81586983679224</v>
      </c>
      <c r="I268" s="104"/>
      <c r="J268" s="104"/>
      <c r="K268" s="104"/>
      <c r="L268" s="28" t="s">
        <v>71</v>
      </c>
    </row>
    <row r="269" spans="1:12" s="27" customFormat="1" ht="17.25" customHeight="1">
      <c r="A269" s="25"/>
      <c r="B269" s="26"/>
      <c r="C269" s="47" t="s">
        <v>37</v>
      </c>
      <c r="D269" s="139">
        <v>898189.679</v>
      </c>
      <c r="E269" s="139">
        <v>293405.196</v>
      </c>
      <c r="F269" s="139">
        <v>242153.83</v>
      </c>
      <c r="G269" s="105">
        <f t="shared" si="50"/>
        <v>82.53222277631374</v>
      </c>
      <c r="H269" s="105">
        <f t="shared" si="51"/>
        <v>26.96021070622879</v>
      </c>
      <c r="I269" s="105">
        <f>I270+I271+I272+I273</f>
        <v>621302.715</v>
      </c>
      <c r="J269" s="105">
        <f>I269-D269</f>
        <v>-276886.96400000004</v>
      </c>
      <c r="K269" s="105">
        <f>I269/D269</f>
        <v>0.6917277380560949</v>
      </c>
      <c r="L269" s="18">
        <f aca="true" t="shared" si="52" ref="L269:L275">G269-95</f>
        <v>-12.467777223686255</v>
      </c>
    </row>
    <row r="270" spans="1:12" s="76" customFormat="1" ht="26.25" customHeight="1" hidden="1">
      <c r="A270" s="1" t="s">
        <v>28</v>
      </c>
      <c r="B270" s="92"/>
      <c r="C270" s="47" t="s">
        <v>95</v>
      </c>
      <c r="D270" s="105">
        <v>7420.599</v>
      </c>
      <c r="E270" s="105">
        <v>6733.58</v>
      </c>
      <c r="F270" s="105">
        <v>6621.909</v>
      </c>
      <c r="G270" s="105">
        <f t="shared" si="50"/>
        <v>98.34158055595982</v>
      </c>
      <c r="H270" s="105">
        <f aca="true" t="shared" si="53" ref="H270:H275">F270/D270*100</f>
        <v>89.2368527122945</v>
      </c>
      <c r="I270" s="141">
        <v>7399.71</v>
      </c>
      <c r="J270" s="105">
        <f>I270-D270</f>
        <v>-20.889000000000124</v>
      </c>
      <c r="K270" s="104">
        <f>I270/D270</f>
        <v>0.9971849981382904</v>
      </c>
      <c r="L270" s="18">
        <f t="shared" si="52"/>
        <v>3.3415805559598226</v>
      </c>
    </row>
    <row r="271" spans="1:12" s="76" customFormat="1" ht="27.75" customHeight="1" hidden="1">
      <c r="A271" s="1" t="s">
        <v>28</v>
      </c>
      <c r="B271" s="92"/>
      <c r="C271" s="47" t="s">
        <v>103</v>
      </c>
      <c r="D271" s="105">
        <v>622706.439</v>
      </c>
      <c r="E271" s="105">
        <v>565577.185</v>
      </c>
      <c r="F271" s="105">
        <v>536847.974</v>
      </c>
      <c r="G271" s="105">
        <f t="shared" si="50"/>
        <v>94.92037306985783</v>
      </c>
      <c r="H271" s="105">
        <f t="shared" si="53"/>
        <v>86.21204798558378</v>
      </c>
      <c r="I271" s="141">
        <v>611781.436</v>
      </c>
      <c r="J271" s="105">
        <f>I271-D271</f>
        <v>-10925.003000000026</v>
      </c>
      <c r="K271" s="104">
        <f>I271/D271</f>
        <v>0.9824556126036782</v>
      </c>
      <c r="L271" s="18">
        <f t="shared" si="52"/>
        <v>-0.07962693014216882</v>
      </c>
    </row>
    <row r="272" spans="1:12" s="76" customFormat="1" ht="40.5" customHeight="1" hidden="1">
      <c r="A272" s="1" t="s">
        <v>28</v>
      </c>
      <c r="B272" s="92"/>
      <c r="C272" s="47" t="s">
        <v>104</v>
      </c>
      <c r="D272" s="105">
        <v>1947.682</v>
      </c>
      <c r="E272" s="105">
        <v>1947.682</v>
      </c>
      <c r="F272" s="105">
        <v>1901.576</v>
      </c>
      <c r="G272" s="105">
        <f t="shared" si="50"/>
        <v>97.63277578167278</v>
      </c>
      <c r="H272" s="105">
        <f t="shared" si="53"/>
        <v>97.63277578167278</v>
      </c>
      <c r="I272" s="141">
        <v>1921.005</v>
      </c>
      <c r="J272" s="105">
        <f>I272-D272</f>
        <v>-26.676999999999907</v>
      </c>
      <c r="K272" s="104">
        <f>I272/D272</f>
        <v>0.9863032055540895</v>
      </c>
      <c r="L272" s="18">
        <f t="shared" si="52"/>
        <v>2.632775781672777</v>
      </c>
    </row>
    <row r="273" spans="1:12" s="76" customFormat="1" ht="40.5" customHeight="1" hidden="1">
      <c r="A273" s="1" t="s">
        <v>28</v>
      </c>
      <c r="B273" s="92"/>
      <c r="C273" s="47" t="s">
        <v>105</v>
      </c>
      <c r="D273" s="105">
        <v>201.9</v>
      </c>
      <c r="E273" s="105">
        <v>201.9</v>
      </c>
      <c r="F273" s="105">
        <v>200.564</v>
      </c>
      <c r="G273" s="105">
        <f t="shared" si="50"/>
        <v>99.3382862803368</v>
      </c>
      <c r="H273" s="105">
        <f t="shared" si="53"/>
        <v>99.3382862803368</v>
      </c>
      <c r="I273" s="141">
        <v>200.564</v>
      </c>
      <c r="J273" s="105">
        <f>I273-D273</f>
        <v>-1.3360000000000127</v>
      </c>
      <c r="K273" s="104">
        <f>I273/D273</f>
        <v>0.993382862803368</v>
      </c>
      <c r="L273" s="18">
        <f t="shared" si="52"/>
        <v>4.338286280336803</v>
      </c>
    </row>
    <row r="274" spans="1:12" s="57" customFormat="1" ht="17.25" customHeight="1" hidden="1">
      <c r="A274" s="58"/>
      <c r="B274" s="56"/>
      <c r="C274" s="47" t="s">
        <v>38</v>
      </c>
      <c r="D274" s="139">
        <v>0</v>
      </c>
      <c r="E274" s="139">
        <v>0</v>
      </c>
      <c r="F274" s="139">
        <v>0</v>
      </c>
      <c r="G274" s="105" t="e">
        <f t="shared" si="50"/>
        <v>#DIV/0!</v>
      </c>
      <c r="H274" s="105" t="e">
        <f t="shared" si="53"/>
        <v>#DIV/0!</v>
      </c>
      <c r="I274" s="141"/>
      <c r="J274" s="105"/>
      <c r="K274" s="105"/>
      <c r="L274" s="18" t="e">
        <f t="shared" si="52"/>
        <v>#DIV/0!</v>
      </c>
    </row>
    <row r="275" spans="1:12" s="7" customFormat="1" ht="27.75" customHeight="1">
      <c r="A275" s="38"/>
      <c r="B275" s="39"/>
      <c r="C275" s="47" t="s">
        <v>75</v>
      </c>
      <c r="D275" s="139">
        <v>4834.655</v>
      </c>
      <c r="E275" s="139">
        <v>94.015</v>
      </c>
      <c r="F275" s="139">
        <v>0</v>
      </c>
      <c r="G275" s="105">
        <f t="shared" si="50"/>
        <v>0</v>
      </c>
      <c r="H275" s="105">
        <f t="shared" si="53"/>
        <v>0</v>
      </c>
      <c r="I275" s="105"/>
      <c r="J275" s="105"/>
      <c r="K275" s="104"/>
      <c r="L275" s="18">
        <f t="shared" si="52"/>
        <v>-95</v>
      </c>
    </row>
    <row r="276" spans="1:12" s="7" customFormat="1" ht="28.5" customHeight="1">
      <c r="A276" s="42" t="s">
        <v>29</v>
      </c>
      <c r="B276" s="40" t="s">
        <v>30</v>
      </c>
      <c r="C276" s="2" t="s">
        <v>58</v>
      </c>
      <c r="D276" s="158">
        <f>D277</f>
        <v>36614.1</v>
      </c>
      <c r="E276" s="158">
        <f>E277</f>
        <v>9442.674</v>
      </c>
      <c r="F276" s="158">
        <f>F277</f>
        <v>8342.163</v>
      </c>
      <c r="G276" s="104">
        <f t="shared" si="50"/>
        <v>88.34534582047415</v>
      </c>
      <c r="H276" s="104">
        <f t="shared" si="51"/>
        <v>22.784017632551397</v>
      </c>
      <c r="I276" s="104"/>
      <c r="J276" s="104"/>
      <c r="K276" s="104"/>
      <c r="L276" s="28" t="s">
        <v>71</v>
      </c>
    </row>
    <row r="277" spans="1:12" s="27" customFormat="1" ht="18" customHeight="1">
      <c r="A277" s="25"/>
      <c r="B277" s="26"/>
      <c r="C277" s="43" t="s">
        <v>37</v>
      </c>
      <c r="D277" s="139">
        <v>36614.1</v>
      </c>
      <c r="E277" s="139">
        <v>9442.674</v>
      </c>
      <c r="F277" s="139">
        <v>8342.163</v>
      </c>
      <c r="G277" s="105">
        <f t="shared" si="50"/>
        <v>88.34534582047415</v>
      </c>
      <c r="H277" s="105">
        <f t="shared" si="51"/>
        <v>22.784017632551397</v>
      </c>
      <c r="I277" s="105">
        <f>I278</f>
        <v>24655.09</v>
      </c>
      <c r="J277" s="105">
        <f>I277-D277</f>
        <v>-11959.009999999998</v>
      </c>
      <c r="K277" s="105">
        <f>I277/D277</f>
        <v>0.6733769230979323</v>
      </c>
      <c r="L277" s="18">
        <f>G277-95</f>
        <v>-6.654654179525849</v>
      </c>
    </row>
    <row r="278" spans="1:12" s="76" customFormat="1" ht="18.75" customHeight="1" hidden="1">
      <c r="A278" s="36">
        <v>977</v>
      </c>
      <c r="B278" s="95"/>
      <c r="C278" s="43" t="s">
        <v>114</v>
      </c>
      <c r="D278" s="154">
        <v>25479.8</v>
      </c>
      <c r="E278" s="154">
        <v>23418.636</v>
      </c>
      <c r="F278" s="105">
        <v>21410.846</v>
      </c>
      <c r="G278" s="104">
        <f t="shared" si="50"/>
        <v>91.42652885505373</v>
      </c>
      <c r="H278" s="104">
        <f t="shared" si="51"/>
        <v>84.03066743067058</v>
      </c>
      <c r="I278" s="105">
        <v>24655.09</v>
      </c>
      <c r="J278" s="105">
        <f>I278-D278</f>
        <v>-824.7099999999991</v>
      </c>
      <c r="K278" s="104">
        <f>I278/D278</f>
        <v>0.9676327914661811</v>
      </c>
      <c r="L278" s="18"/>
    </row>
    <row r="279" spans="1:12" s="7" customFormat="1" ht="29.25" customHeight="1">
      <c r="A279" s="1" t="s">
        <v>31</v>
      </c>
      <c r="B279" s="2" t="s">
        <v>32</v>
      </c>
      <c r="C279" s="2" t="s">
        <v>59</v>
      </c>
      <c r="D279" s="158">
        <f>D280</f>
        <v>7800.1</v>
      </c>
      <c r="E279" s="158">
        <f>E280</f>
        <v>3739.67</v>
      </c>
      <c r="F279" s="158">
        <f>F280</f>
        <v>1969.785</v>
      </c>
      <c r="G279" s="104">
        <f t="shared" si="50"/>
        <v>52.672695719141</v>
      </c>
      <c r="H279" s="104">
        <f t="shared" si="51"/>
        <v>25.25333008551172</v>
      </c>
      <c r="I279" s="104"/>
      <c r="J279" s="104"/>
      <c r="K279" s="104"/>
      <c r="L279" s="28" t="s">
        <v>71</v>
      </c>
    </row>
    <row r="280" spans="1:12" s="27" customFormat="1" ht="18" customHeight="1">
      <c r="A280" s="25"/>
      <c r="B280" s="26"/>
      <c r="C280" s="43" t="s">
        <v>37</v>
      </c>
      <c r="D280" s="139">
        <v>7800.1</v>
      </c>
      <c r="E280" s="139">
        <v>3739.67</v>
      </c>
      <c r="F280" s="139">
        <v>1969.785</v>
      </c>
      <c r="G280" s="105">
        <f t="shared" si="50"/>
        <v>52.672695719141</v>
      </c>
      <c r="H280" s="105">
        <f t="shared" si="51"/>
        <v>25.25333008551172</v>
      </c>
      <c r="I280" s="105">
        <f>I281</f>
        <v>4024.07</v>
      </c>
      <c r="J280" s="105">
        <f>I280-D280</f>
        <v>-3776.03</v>
      </c>
      <c r="K280" s="105">
        <f>I280/D280</f>
        <v>0.5158997961564595</v>
      </c>
      <c r="L280" s="18">
        <f>G280-95</f>
        <v>-42.327304280859</v>
      </c>
    </row>
    <row r="281" spans="1:12" s="76" customFormat="1" ht="27" customHeight="1" hidden="1">
      <c r="A281" s="36">
        <v>978</v>
      </c>
      <c r="B281" s="96"/>
      <c r="C281" s="43" t="s">
        <v>115</v>
      </c>
      <c r="D281" s="154">
        <v>4319.92</v>
      </c>
      <c r="E281" s="154">
        <v>3548</v>
      </c>
      <c r="F281" s="154">
        <v>2565.566</v>
      </c>
      <c r="G281" s="104">
        <f t="shared" si="50"/>
        <v>72.31020293122884</v>
      </c>
      <c r="H281" s="104">
        <f t="shared" si="51"/>
        <v>59.38920165188244</v>
      </c>
      <c r="I281" s="105">
        <v>4024.07</v>
      </c>
      <c r="J281" s="105">
        <f>I281-D281</f>
        <v>-295.8499999999999</v>
      </c>
      <c r="K281" s="104">
        <f>I281/D281</f>
        <v>0.9315149354617678</v>
      </c>
      <c r="L281" s="18"/>
    </row>
    <row r="282" spans="1:12" s="7" customFormat="1" ht="21" customHeight="1">
      <c r="A282" s="1" t="s">
        <v>33</v>
      </c>
      <c r="B282" s="2" t="s">
        <v>34</v>
      </c>
      <c r="C282" s="2" t="s">
        <v>136</v>
      </c>
      <c r="D282" s="158">
        <f>D283+D285</f>
        <v>163498.765</v>
      </c>
      <c r="E282" s="158">
        <f>E283+E285</f>
        <v>50377.65</v>
      </c>
      <c r="F282" s="158">
        <f>F283+F285</f>
        <v>40196.863</v>
      </c>
      <c r="G282" s="104">
        <f t="shared" si="50"/>
        <v>79.79106409290627</v>
      </c>
      <c r="H282" s="104">
        <f t="shared" si="51"/>
        <v>24.58542301527476</v>
      </c>
      <c r="I282" s="105"/>
      <c r="J282" s="104"/>
      <c r="K282" s="104"/>
      <c r="L282" s="28" t="s">
        <v>71</v>
      </c>
    </row>
    <row r="283" spans="1:12" s="27" customFormat="1" ht="17.25" customHeight="1">
      <c r="A283" s="55"/>
      <c r="B283" s="135"/>
      <c r="C283" s="43" t="s">
        <v>37</v>
      </c>
      <c r="D283" s="139">
        <v>163498.765</v>
      </c>
      <c r="E283" s="139">
        <v>50377.65</v>
      </c>
      <c r="F283" s="139">
        <v>40196.863</v>
      </c>
      <c r="G283" s="105">
        <f t="shared" si="50"/>
        <v>79.79106409290627</v>
      </c>
      <c r="H283" s="105">
        <f t="shared" si="51"/>
        <v>24.58542301527476</v>
      </c>
      <c r="I283" s="105">
        <f>I284</f>
        <v>143342.66</v>
      </c>
      <c r="J283" s="105">
        <f>I283-D283</f>
        <v>-20156.10500000001</v>
      </c>
      <c r="K283" s="105">
        <f>I283/D283</f>
        <v>0.8767201391398889</v>
      </c>
      <c r="L283" s="18">
        <f>G283-95</f>
        <v>-15.208935907093732</v>
      </c>
    </row>
    <row r="284" spans="1:12" s="76" customFormat="1" ht="18" customHeight="1" hidden="1">
      <c r="A284" s="129">
        <v>985</v>
      </c>
      <c r="B284" s="136"/>
      <c r="C284" s="43" t="s">
        <v>116</v>
      </c>
      <c r="D284" s="154">
        <v>150859.105</v>
      </c>
      <c r="E284" s="154">
        <v>134885.955</v>
      </c>
      <c r="F284" s="154">
        <v>115969.834</v>
      </c>
      <c r="G284" s="105">
        <f>F284/E284*100</f>
        <v>85.97621153366191</v>
      </c>
      <c r="H284" s="105">
        <f>F284/D284*100</f>
        <v>76.87294313458905</v>
      </c>
      <c r="I284" s="105">
        <v>143342.66</v>
      </c>
      <c r="J284" s="105">
        <f>I284-D284</f>
        <v>-7516.445000000007</v>
      </c>
      <c r="K284" s="104">
        <f>I284/D284</f>
        <v>0.9501757285382277</v>
      </c>
      <c r="L284" s="18">
        <f>G284-95</f>
        <v>-9.02378846633809</v>
      </c>
    </row>
    <row r="285" spans="1:12" s="76" customFormat="1" ht="27" customHeight="1" hidden="1">
      <c r="A285" s="129"/>
      <c r="B285" s="136"/>
      <c r="C285" s="43" t="s">
        <v>75</v>
      </c>
      <c r="D285" s="155">
        <v>0</v>
      </c>
      <c r="E285" s="155">
        <v>0</v>
      </c>
      <c r="F285" s="155">
        <v>0</v>
      </c>
      <c r="G285" s="105" t="e">
        <f>F285/E285*100</f>
        <v>#DIV/0!</v>
      </c>
      <c r="H285" s="105" t="e">
        <f>F285/D285*100</f>
        <v>#DIV/0!</v>
      </c>
      <c r="I285" s="105"/>
      <c r="J285" s="105"/>
      <c r="K285" s="104"/>
      <c r="L285" s="18" t="e">
        <f>G285-95</f>
        <v>#DIV/0!</v>
      </c>
    </row>
    <row r="286" spans="1:12" s="11" customFormat="1" ht="40.5" customHeight="1">
      <c r="A286" s="1" t="s">
        <v>35</v>
      </c>
      <c r="B286" s="2" t="s">
        <v>93</v>
      </c>
      <c r="C286" s="2" t="s">
        <v>61</v>
      </c>
      <c r="D286" s="158">
        <f>D287+D290+D291</f>
        <v>1751476.249</v>
      </c>
      <c r="E286" s="158">
        <f>E287+E290+E291</f>
        <v>388835.682</v>
      </c>
      <c r="F286" s="158">
        <f>F287+F290+F291</f>
        <v>274878.66199999995</v>
      </c>
      <c r="G286" s="104">
        <f t="shared" si="50"/>
        <v>70.69275653565147</v>
      </c>
      <c r="H286" s="104">
        <f t="shared" si="51"/>
        <v>15.694113017915093</v>
      </c>
      <c r="I286" s="105"/>
      <c r="J286" s="104"/>
      <c r="K286" s="104"/>
      <c r="L286" s="28" t="s">
        <v>71</v>
      </c>
    </row>
    <row r="287" spans="1:12" s="27" customFormat="1" ht="16.5" customHeight="1">
      <c r="A287" s="173"/>
      <c r="B287" s="174"/>
      <c r="C287" s="47" t="s">
        <v>37</v>
      </c>
      <c r="D287" s="139">
        <v>1383704.902</v>
      </c>
      <c r="E287" s="139">
        <v>375197.98</v>
      </c>
      <c r="F287" s="139">
        <v>268287.008</v>
      </c>
      <c r="G287" s="105">
        <f t="shared" si="50"/>
        <v>71.50545106879306</v>
      </c>
      <c r="H287" s="105">
        <f t="shared" si="51"/>
        <v>19.389033572998066</v>
      </c>
      <c r="I287" s="105">
        <f>I288+I289</f>
        <v>446158.95999999996</v>
      </c>
      <c r="J287" s="105">
        <f>I287-D287</f>
        <v>-937545.942</v>
      </c>
      <c r="K287" s="105">
        <f>I287/D287</f>
        <v>0.32243794132341663</v>
      </c>
      <c r="L287" s="18">
        <f>G287-95</f>
        <v>-23.494548931206936</v>
      </c>
    </row>
    <row r="288" spans="1:12" s="76" customFormat="1" ht="26.25" customHeight="1" hidden="1">
      <c r="A288" s="55" t="s">
        <v>35</v>
      </c>
      <c r="B288" s="24"/>
      <c r="C288" s="47" t="s">
        <v>95</v>
      </c>
      <c r="D288" s="105">
        <v>22213.4</v>
      </c>
      <c r="E288" s="105">
        <v>18586.967</v>
      </c>
      <c r="F288" s="105">
        <v>17807.826</v>
      </c>
      <c r="G288" s="105">
        <f>F288/E288*100</f>
        <v>95.80813265553225</v>
      </c>
      <c r="H288" s="105">
        <f>F288/D288*100</f>
        <v>80.16704331619653</v>
      </c>
      <c r="I288" s="105">
        <v>21450.66</v>
      </c>
      <c r="J288" s="105">
        <f>I288-D288</f>
        <v>-762.7400000000016</v>
      </c>
      <c r="K288" s="104">
        <f>I288/D288</f>
        <v>0.9656630682380904</v>
      </c>
      <c r="L288" s="18">
        <f>G288-95</f>
        <v>0.8081326555322477</v>
      </c>
    </row>
    <row r="289" spans="1:12" s="76" customFormat="1" ht="26.25" customHeight="1" hidden="1">
      <c r="A289" s="55" t="s">
        <v>35</v>
      </c>
      <c r="B289" s="24"/>
      <c r="C289" s="47" t="s">
        <v>161</v>
      </c>
      <c r="D289" s="139">
        <v>500810.148</v>
      </c>
      <c r="E289" s="139">
        <v>448092.846</v>
      </c>
      <c r="F289" s="139">
        <v>389072.301</v>
      </c>
      <c r="G289" s="105">
        <f>F289/E289*100</f>
        <v>86.82850093973605</v>
      </c>
      <c r="H289" s="105">
        <f>F289/D289*100</f>
        <v>77.68858170182286</v>
      </c>
      <c r="I289" s="105">
        <v>424708.3</v>
      </c>
      <c r="J289" s="105">
        <f>I289-D289</f>
        <v>-76101.848</v>
      </c>
      <c r="K289" s="104">
        <f>I289/D289</f>
        <v>0.8480425200968571</v>
      </c>
      <c r="L289" s="18">
        <f>G289-95</f>
        <v>-8.171499060263955</v>
      </c>
    </row>
    <row r="290" spans="1:12" s="7" customFormat="1" ht="17.25" customHeight="1">
      <c r="A290" s="182"/>
      <c r="B290" s="183"/>
      <c r="C290" s="47" t="s">
        <v>38</v>
      </c>
      <c r="D290" s="139">
        <v>49705.412</v>
      </c>
      <c r="E290" s="139">
        <v>12932.74</v>
      </c>
      <c r="F290" s="139">
        <v>5886.692</v>
      </c>
      <c r="G290" s="105">
        <f>F290/E290*100</f>
        <v>45.517747979159864</v>
      </c>
      <c r="H290" s="105">
        <f>F290/D290*100</f>
        <v>11.843161062622316</v>
      </c>
      <c r="I290" s="105"/>
      <c r="J290" s="105"/>
      <c r="K290" s="104"/>
      <c r="L290" s="18">
        <f>G290-95</f>
        <v>-49.482252020840136</v>
      </c>
    </row>
    <row r="291" spans="1:12" s="7" customFormat="1" ht="27" customHeight="1">
      <c r="A291" s="171"/>
      <c r="B291" s="172"/>
      <c r="C291" s="47" t="s">
        <v>75</v>
      </c>
      <c r="D291" s="139">
        <v>318065.935</v>
      </c>
      <c r="E291" s="139">
        <v>704.962</v>
      </c>
      <c r="F291" s="139">
        <v>704.962</v>
      </c>
      <c r="G291" s="105">
        <f>F291/E291*100</f>
        <v>100</v>
      </c>
      <c r="H291" s="105">
        <f>F291/D291*100</f>
        <v>0.2216402080279361</v>
      </c>
      <c r="I291" s="105"/>
      <c r="J291" s="105"/>
      <c r="K291" s="104"/>
      <c r="L291" s="18">
        <f>G291-95</f>
        <v>5</v>
      </c>
    </row>
    <row r="292" spans="1:12" s="7" customFormat="1" ht="40.5" customHeight="1">
      <c r="A292" s="1" t="s">
        <v>36</v>
      </c>
      <c r="B292" s="2" t="s">
        <v>94</v>
      </c>
      <c r="C292" s="2" t="s">
        <v>60</v>
      </c>
      <c r="D292" s="158">
        <f>D293</f>
        <v>77461.689</v>
      </c>
      <c r="E292" s="158">
        <f>E293</f>
        <v>24175.607</v>
      </c>
      <c r="F292" s="158">
        <f>F293</f>
        <v>23293.896</v>
      </c>
      <c r="G292" s="104">
        <f t="shared" si="50"/>
        <v>96.35288991916522</v>
      </c>
      <c r="H292" s="104">
        <f t="shared" si="51"/>
        <v>30.071505412178663</v>
      </c>
      <c r="I292" s="104"/>
      <c r="J292" s="104"/>
      <c r="K292" s="104"/>
      <c r="L292" s="28" t="s">
        <v>71</v>
      </c>
    </row>
    <row r="293" spans="1:12" s="27" customFormat="1" ht="17.25" customHeight="1">
      <c r="A293" s="175"/>
      <c r="B293" s="190"/>
      <c r="C293" s="43" t="s">
        <v>37</v>
      </c>
      <c r="D293" s="139">
        <v>77461.689</v>
      </c>
      <c r="E293" s="139">
        <v>24175.607</v>
      </c>
      <c r="F293" s="139">
        <v>23293.896</v>
      </c>
      <c r="G293" s="105">
        <f t="shared" si="50"/>
        <v>96.35288991916522</v>
      </c>
      <c r="H293" s="105">
        <f t="shared" si="51"/>
        <v>30.071505412178663</v>
      </c>
      <c r="I293" s="105">
        <f>I294+I295</f>
        <v>65369.85</v>
      </c>
      <c r="J293" s="105">
        <f>I293-D293</f>
        <v>-12091.839</v>
      </c>
      <c r="K293" s="105">
        <f>I293/D293</f>
        <v>0.8438991047561589</v>
      </c>
      <c r="L293" s="18">
        <f>G293-95</f>
        <v>1.3528899191652215</v>
      </c>
    </row>
    <row r="294" spans="1:12" s="74" customFormat="1" ht="28.5" customHeight="1" hidden="1">
      <c r="A294" s="36">
        <v>992</v>
      </c>
      <c r="B294" s="95"/>
      <c r="C294" s="43" t="s">
        <v>95</v>
      </c>
      <c r="D294" s="154">
        <v>52536.5</v>
      </c>
      <c r="E294" s="154">
        <v>45502.598</v>
      </c>
      <c r="F294" s="154">
        <v>43754.165</v>
      </c>
      <c r="G294" s="104">
        <f t="shared" si="50"/>
        <v>96.15750951187448</v>
      </c>
      <c r="H294" s="104">
        <f t="shared" si="51"/>
        <v>83.28336489868948</v>
      </c>
      <c r="I294" s="105">
        <v>51932.35</v>
      </c>
      <c r="J294" s="105">
        <f>I294-D294</f>
        <v>-604.1500000000015</v>
      </c>
      <c r="K294" s="104">
        <f>I294/D294</f>
        <v>0.9885003759291159</v>
      </c>
      <c r="L294" s="18"/>
    </row>
    <row r="295" spans="1:12" s="74" customFormat="1" ht="27" customHeight="1" hidden="1">
      <c r="A295" s="36">
        <v>992</v>
      </c>
      <c r="B295" s="95"/>
      <c r="C295" s="43" t="s">
        <v>137</v>
      </c>
      <c r="D295" s="155">
        <v>13891.692</v>
      </c>
      <c r="E295" s="155">
        <v>12285.557</v>
      </c>
      <c r="F295" s="155">
        <v>12074.998</v>
      </c>
      <c r="G295" s="104">
        <f t="shared" si="50"/>
        <v>98.28612573284222</v>
      </c>
      <c r="H295" s="104">
        <f t="shared" si="51"/>
        <v>86.92244256495178</v>
      </c>
      <c r="I295" s="105">
        <v>13437.5</v>
      </c>
      <c r="J295" s="105">
        <f>I295-D295</f>
        <v>-454.1919999999991</v>
      </c>
      <c r="K295" s="104">
        <f>I295/D295</f>
        <v>0.9673047746811548</v>
      </c>
      <c r="L295" s="18"/>
    </row>
    <row r="296" spans="1:12" s="14" customFormat="1" ht="18" customHeight="1">
      <c r="A296" s="175" t="s">
        <v>78</v>
      </c>
      <c r="B296" s="176"/>
      <c r="C296" s="177"/>
      <c r="D296" s="158">
        <v>0</v>
      </c>
      <c r="E296" s="8" t="s">
        <v>71</v>
      </c>
      <c r="F296" s="8" t="s">
        <v>71</v>
      </c>
      <c r="G296" s="8" t="s">
        <v>71</v>
      </c>
      <c r="H296" s="8" t="s">
        <v>71</v>
      </c>
      <c r="I296" s="8"/>
      <c r="J296" s="8"/>
      <c r="K296" s="8"/>
      <c r="L296" s="8" t="s">
        <v>71</v>
      </c>
    </row>
    <row r="297" spans="1:12" ht="29.25" customHeight="1">
      <c r="A297" s="192" t="s">
        <v>69</v>
      </c>
      <c r="B297" s="193"/>
      <c r="C297" s="194"/>
      <c r="D297" s="144">
        <f>D299+D300+D301</f>
        <v>24329239.491</v>
      </c>
      <c r="E297" s="144">
        <f>E299+E300+E301</f>
        <v>8253050.808</v>
      </c>
      <c r="F297" s="144">
        <f>F299+F300+F301</f>
        <v>7533483.893000001</v>
      </c>
      <c r="G297" s="132">
        <f t="shared" si="50"/>
        <v>91.28120095537888</v>
      </c>
      <c r="H297" s="132">
        <f t="shared" si="51"/>
        <v>30.964732357486252</v>
      </c>
      <c r="I297" s="132"/>
      <c r="J297" s="132"/>
      <c r="K297" s="132"/>
      <c r="L297" s="115" t="s">
        <v>71</v>
      </c>
    </row>
    <row r="298" spans="1:12" ht="15.75" customHeight="1">
      <c r="A298" s="181"/>
      <c r="B298" s="181"/>
      <c r="C298" s="116" t="s">
        <v>67</v>
      </c>
      <c r="D298" s="157"/>
      <c r="E298" s="157"/>
      <c r="F298" s="145"/>
      <c r="G298" s="132"/>
      <c r="H298" s="132"/>
      <c r="I298" s="145"/>
      <c r="J298" s="145"/>
      <c r="K298" s="150"/>
      <c r="L298" s="117"/>
    </row>
    <row r="299" spans="1:12" ht="20.25" customHeight="1">
      <c r="A299" s="181"/>
      <c r="B299" s="181"/>
      <c r="C299" s="118" t="s">
        <v>37</v>
      </c>
      <c r="D299" s="144">
        <f>D7+D27+D35+D40+D47+D58+D69+D86+D103+D120+D137+D154+D171+D188+D205+D213+D219+D224+D229+D240+D249+D254+D269+D277+D280+D283+D287+D293+D13+D32</f>
        <v>15517950.886</v>
      </c>
      <c r="E299" s="144">
        <f>E7+E27+E35+E40+E47+E58+E69+E86+E103+E120+E137+E154+E171+E188+E205+E213+E219+E224+E229+E240+E249+E254+E269+E277+E280+E283+E287+E293+E13+E32</f>
        <v>5249389.289</v>
      </c>
      <c r="F299" s="144">
        <f>F7+F27+F35+F40+F47+F58+F69+F86+F103+F120+F137+F154+F171+F188+F205+F213+F219+F224+F229+F240+F249+F254+F269+F277+F280+F283+F287+F293+F13+F32</f>
        <v>4684923.271000001</v>
      </c>
      <c r="G299" s="132">
        <f t="shared" si="50"/>
        <v>89.24701547315557</v>
      </c>
      <c r="H299" s="132">
        <f t="shared" si="51"/>
        <v>30.19034733011463</v>
      </c>
      <c r="I299" s="144" t="e">
        <f>I7+I13+I27+I35+I40+#REF!+#REF!+I58+I69+I86+I103+I120+I137+I154+I171+I188+#REF!+#REF!+I213+I219+I224+I229+I240+I249+I254+I269+I277+I280+I283+I287+I293+I47+I205</f>
        <v>#REF!</v>
      </c>
      <c r="J299" s="132" t="e">
        <f>I299-D299</f>
        <v>#REF!</v>
      </c>
      <c r="K299" s="132" t="e">
        <f>I299/D299</f>
        <v>#REF!</v>
      </c>
      <c r="L299" s="119">
        <f>G299-95</f>
        <v>-5.752984526844429</v>
      </c>
    </row>
    <row r="300" spans="1:12" ht="18.75" customHeight="1">
      <c r="A300" s="181"/>
      <c r="B300" s="181"/>
      <c r="C300" s="118" t="s">
        <v>38</v>
      </c>
      <c r="D300" s="144">
        <f>D44+D66+D84+D101+D118+D135+D152+D169+D186+D203+D222+D237+D247+D266+D290+D274+D30+D33</f>
        <v>7566776.145</v>
      </c>
      <c r="E300" s="144">
        <f>E44+E66+E84+E101+E118+E135+E152+E169+E186+E203+E222+E237+E247+E266+E290+E274+E30+E33</f>
        <v>2794654.374000001</v>
      </c>
      <c r="F300" s="144">
        <f>F44+F66+F84+F101+F118+F135+F152+F169+F186+F203+F222+F237+F247+F266+F290+F274+F30+F33</f>
        <v>2761103.3370000003</v>
      </c>
      <c r="G300" s="132">
        <f t="shared" si="50"/>
        <v>98.79945665867874</v>
      </c>
      <c r="H300" s="132">
        <f t="shared" si="51"/>
        <v>36.489824518259226</v>
      </c>
      <c r="I300" s="132"/>
      <c r="J300" s="132"/>
      <c r="K300" s="132"/>
      <c r="L300" s="119">
        <f>G300-95</f>
        <v>3.7994566586787357</v>
      </c>
    </row>
    <row r="301" spans="1:12" ht="31.5" customHeight="1">
      <c r="A301" s="181"/>
      <c r="B301" s="181"/>
      <c r="C301" s="120" t="s">
        <v>75</v>
      </c>
      <c r="D301" s="144">
        <f>D25+D45+D56+D67+D211+D217+D238+D267+D275+D285+D291+D227+D296+D11</f>
        <v>1244512.46</v>
      </c>
      <c r="E301" s="144">
        <f>E45+E56+E67+E211+E217+E227+E267+E275+E285+E291+E25+E238</f>
        <v>209007.145</v>
      </c>
      <c r="F301" s="144">
        <f>F45+F56+F67+F211+F217+F227+F267+F275+F285++F291+F25+F238</f>
        <v>87457.285</v>
      </c>
      <c r="G301" s="132">
        <f t="shared" si="50"/>
        <v>41.84416039939688</v>
      </c>
      <c r="H301" s="132">
        <f t="shared" si="51"/>
        <v>7.027433457757426</v>
      </c>
      <c r="I301" s="132"/>
      <c r="J301" s="132"/>
      <c r="K301" s="132"/>
      <c r="L301" s="119">
        <f>G301-95</f>
        <v>-53.15583960060312</v>
      </c>
    </row>
    <row r="302" spans="1:12" ht="26.25" customHeight="1">
      <c r="A302" s="178" t="s">
        <v>68</v>
      </c>
      <c r="B302" s="179"/>
      <c r="C302" s="180"/>
      <c r="D302" s="165">
        <f>D304+D305+D306</f>
        <v>24491449.851999998</v>
      </c>
      <c r="E302" s="165">
        <f>E304+E305+E306</f>
        <v>8348354.619</v>
      </c>
      <c r="F302" s="165">
        <f>F304+F305+F306</f>
        <v>7602526.351000001</v>
      </c>
      <c r="G302" s="133">
        <f t="shared" si="50"/>
        <v>91.066164507404</v>
      </c>
      <c r="H302" s="133">
        <f t="shared" si="51"/>
        <v>31.041552855961978</v>
      </c>
      <c r="I302" s="133"/>
      <c r="J302" s="133"/>
      <c r="K302" s="133"/>
      <c r="L302" s="121" t="s">
        <v>71</v>
      </c>
    </row>
    <row r="303" spans="1:12" ht="14.25" customHeight="1">
      <c r="A303" s="191"/>
      <c r="B303" s="191"/>
      <c r="C303" s="122" t="s">
        <v>67</v>
      </c>
      <c r="D303" s="146"/>
      <c r="E303" s="146"/>
      <c r="F303" s="146"/>
      <c r="G303" s="132"/>
      <c r="H303" s="132"/>
      <c r="I303" s="146"/>
      <c r="J303" s="151"/>
      <c r="K303" s="151"/>
      <c r="L303" s="123"/>
    </row>
    <row r="304" spans="1:12" ht="30.75" customHeight="1">
      <c r="A304" s="191"/>
      <c r="B304" s="191"/>
      <c r="C304" s="124" t="s">
        <v>74</v>
      </c>
      <c r="D304" s="147">
        <f>D299+D19</f>
        <v>15680161.247</v>
      </c>
      <c r="E304" s="147">
        <f>E299+E19</f>
        <v>5344693.1</v>
      </c>
      <c r="F304" s="147">
        <f>F299+F19</f>
        <v>4753965.729</v>
      </c>
      <c r="G304" s="133">
        <f t="shared" si="50"/>
        <v>88.94740334108239</v>
      </c>
      <c r="H304" s="133">
        <f t="shared" si="51"/>
        <v>30.318347203920183</v>
      </c>
      <c r="I304" s="147" t="e">
        <f>I299+I23+I24+I20+I22</f>
        <v>#REF!</v>
      </c>
      <c r="J304" s="132" t="e">
        <f>I304-D304</f>
        <v>#REF!</v>
      </c>
      <c r="K304" s="132" t="e">
        <f>I304/D304</f>
        <v>#REF!</v>
      </c>
      <c r="L304" s="125">
        <f>G304-95</f>
        <v>-6.052596658917608</v>
      </c>
    </row>
    <row r="305" spans="1:12" ht="18.75" customHeight="1">
      <c r="A305" s="191"/>
      <c r="B305" s="191"/>
      <c r="C305" s="124" t="s">
        <v>38</v>
      </c>
      <c r="D305" s="147">
        <f aca="true" t="shared" si="54" ref="D305:F306">D300</f>
        <v>7566776.145</v>
      </c>
      <c r="E305" s="147">
        <f t="shared" si="54"/>
        <v>2794654.374000001</v>
      </c>
      <c r="F305" s="147">
        <f t="shared" si="54"/>
        <v>2761103.3370000003</v>
      </c>
      <c r="G305" s="133">
        <f t="shared" si="50"/>
        <v>98.79945665867874</v>
      </c>
      <c r="H305" s="133">
        <f t="shared" si="51"/>
        <v>36.489824518259226</v>
      </c>
      <c r="I305" s="133"/>
      <c r="J305" s="133"/>
      <c r="K305" s="133"/>
      <c r="L305" s="125">
        <f>G305-95</f>
        <v>3.7994566586787357</v>
      </c>
    </row>
    <row r="306" spans="1:12" ht="31.5" customHeight="1">
      <c r="A306" s="191"/>
      <c r="B306" s="191"/>
      <c r="C306" s="126" t="s">
        <v>75</v>
      </c>
      <c r="D306" s="147">
        <f>D301</f>
        <v>1244512.46</v>
      </c>
      <c r="E306" s="147">
        <f t="shared" si="54"/>
        <v>209007.145</v>
      </c>
      <c r="F306" s="147">
        <f t="shared" si="54"/>
        <v>87457.285</v>
      </c>
      <c r="G306" s="133">
        <f t="shared" si="50"/>
        <v>41.84416039939688</v>
      </c>
      <c r="H306" s="133">
        <f t="shared" si="51"/>
        <v>7.027433457757426</v>
      </c>
      <c r="I306" s="133"/>
      <c r="J306" s="133"/>
      <c r="K306" s="133"/>
      <c r="L306" s="125">
        <f>G306-95</f>
        <v>-53.15583960060312</v>
      </c>
    </row>
    <row r="307" spans="1:12" ht="14.25" customHeight="1">
      <c r="A307" s="10"/>
      <c r="B307" s="3"/>
      <c r="C307" s="3"/>
      <c r="D307" s="16"/>
      <c r="E307" s="68"/>
      <c r="F307" s="142"/>
      <c r="G307" s="82"/>
      <c r="H307" s="17"/>
      <c r="I307" s="81"/>
      <c r="J307" s="82"/>
      <c r="K307" s="83"/>
      <c r="L307" s="17"/>
    </row>
    <row r="308" spans="1:12" s="102" customFormat="1" ht="18" customHeight="1" hidden="1">
      <c r="A308" s="195" t="s">
        <v>174</v>
      </c>
      <c r="B308" s="196"/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</row>
    <row r="309" spans="1:12" s="19" customFormat="1" ht="17.25" customHeight="1">
      <c r="A309" s="188" t="s">
        <v>191</v>
      </c>
      <c r="B309" s="189"/>
      <c r="C309" s="189"/>
      <c r="D309" s="189"/>
      <c r="E309" s="189"/>
      <c r="F309" s="189"/>
      <c r="G309" s="189"/>
      <c r="H309" s="189"/>
      <c r="I309" s="189"/>
      <c r="J309" s="84"/>
      <c r="K309" s="84"/>
      <c r="L309" s="29"/>
    </row>
    <row r="310" spans="1:12" s="12" customFormat="1" ht="12.75">
      <c r="A310" s="31"/>
      <c r="B310" s="13"/>
      <c r="C310" s="13"/>
      <c r="D310" s="20"/>
      <c r="E310" s="69"/>
      <c r="F310" s="143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  <row r="372" spans="4:12" ht="12.75">
      <c r="D372" s="20"/>
      <c r="E372" s="69"/>
      <c r="F372" s="143"/>
      <c r="G372" s="86"/>
      <c r="H372" s="20"/>
      <c r="I372" s="85"/>
      <c r="J372" s="86"/>
      <c r="K372" s="87"/>
      <c r="L372" s="20"/>
    </row>
  </sheetData>
  <sheetProtection/>
  <mergeCells count="24">
    <mergeCell ref="A309:I309"/>
    <mergeCell ref="A287:B287"/>
    <mergeCell ref="A290:B291"/>
    <mergeCell ref="A293:B293"/>
    <mergeCell ref="A303:B306"/>
    <mergeCell ref="A297:C297"/>
    <mergeCell ref="A308:L308"/>
    <mergeCell ref="A66:B67"/>
    <mergeCell ref="A3:L3"/>
    <mergeCell ref="A217:B217"/>
    <mergeCell ref="A13:B13"/>
    <mergeCell ref="A247:B247"/>
    <mergeCell ref="A58:B58"/>
    <mergeCell ref="A219:B219"/>
    <mergeCell ref="A222:B222"/>
    <mergeCell ref="A213:B213"/>
    <mergeCell ref="A205:B205"/>
    <mergeCell ref="A211:B211"/>
    <mergeCell ref="A240:B240"/>
    <mergeCell ref="A296:C296"/>
    <mergeCell ref="A302:C302"/>
    <mergeCell ref="A298:B301"/>
    <mergeCell ref="A254:B254"/>
    <mergeCell ref="A266:B267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Кутаева Екатерина Валерьевна</cp:lastModifiedBy>
  <cp:lastPrinted>2014-05-12T09:01:25Z</cp:lastPrinted>
  <dcterms:created xsi:type="dcterms:W3CDTF">2002-03-11T10:22:12Z</dcterms:created>
  <dcterms:modified xsi:type="dcterms:W3CDTF">2014-05-12T09:03:31Z</dcterms:modified>
  <cp:category/>
  <cp:version/>
  <cp:contentType/>
  <cp:contentStatus/>
</cp:coreProperties>
</file>