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4680" windowWidth="15480" windowHeight="7605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источникам'!$A$1:$L$306</definedName>
  </definedNames>
  <calcPr fullCalcOnLoad="1"/>
</workbook>
</file>

<file path=xl/sharedStrings.xml><?xml version="1.0" encoding="utf-8"?>
<sst xmlns="http://schemas.openxmlformats.org/spreadsheetml/2006/main" count="572" uniqueCount="186">
  <si>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</si>
  <si>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</si>
  <si>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</si>
  <si>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</si>
  <si>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</si>
  <si>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</si>
  <si>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</si>
  <si>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</si>
  <si>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</si>
  <si>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</si>
  <si>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</si>
  <si>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</si>
  <si>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</si>
  <si>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</si>
  <si>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</si>
  <si>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</si>
  <si>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</si>
  <si>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</si>
  <si>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</si>
  <si>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</si>
  <si>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</si>
  <si>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</si>
  <si>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</si>
  <si>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</si>
  <si>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</si>
  <si>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</si>
  <si>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</si>
  <si>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</si>
  <si>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</si>
  <si>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</si>
  <si>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</si>
  <si>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</si>
  <si>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</si>
  <si>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</si>
  <si>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</si>
  <si>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</si>
  <si>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</si>
  <si>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</si>
  <si>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</si>
  <si>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</si>
  <si>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</si>
  <si>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</si>
  <si>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</si>
  <si>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</si>
  <si>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</si>
  <si>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</si>
  <si>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</si>
  <si>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</si>
  <si>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</si>
  <si>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</si>
  <si>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</si>
  <si>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</si>
  <si>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</si>
  <si>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</si>
  <si>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</si>
  <si>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</si>
  <si>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</si>
  <si>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</si>
  <si>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</si>
  <si>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</si>
  <si>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</si>
  <si>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</si>
  <si>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</si>
  <si>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</si>
  <si>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</si>
  <si>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</si>
  <si>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</si>
  <si>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</si>
  <si>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</si>
  <si>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</si>
  <si>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</si>
  <si>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</si>
  <si>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</si>
  <si>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</si>
  <si>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</si>
  <si>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</si>
  <si>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</si>
  <si>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</si>
  <si>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</si>
  <si>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</si>
  <si>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</si>
  <si>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</si>
  <si>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</si>
  <si>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</si>
  <si>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</si>
  <si>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</si>
  <si>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</si>
  <si>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</si>
  <si>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</si>
  <si>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</si>
  <si>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</si>
  <si>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</si>
  <si>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</si>
  <si>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</si>
  <si>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</si>
  <si>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</si>
  <si>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</si>
  <si>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</si>
  <si>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физической культуры и спорта - внешкольная работа с детьми)</t>
  </si>
  <si>
    <t>ФЦБ Экономическое развитие (отраслевые расходы)</t>
  </si>
  <si>
    <t>ФЦБ Управление ресурсами (расходы на мероприятия в сфере землепользования)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</si>
  <si>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</si>
  <si>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</si>
  <si>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</si>
  <si>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Городское хозяйство (отраслевые расходы)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</si>
  <si>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</si>
  <si>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</si>
  <si>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Пермскую городскую Думу) </t>
  </si>
  <si>
    <t xml:space="preserve">ФЦБ Управление ресурсами (расходы на природоохранные мероприятия) </t>
  </si>
  <si>
    <t>ФЦБ Развитие человеческого потенциала (расх.в области соц.защиты - путевки на санаторно-курортное лечение работников)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</si>
  <si>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</si>
  <si>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</si>
  <si>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</si>
  <si>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</si>
  <si>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</si>
  <si>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</si>
  <si>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</si>
  <si>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</si>
  <si>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ФЦБ Прочие расходы (расх.информационно-аналитического управления по Сов.ветеранов, ДЦП Обществ.участие, изданию СМИ и информированию населения по вопросам местного значения)</t>
  </si>
  <si>
    <t>ФЦБ Административно-управленческий блок (расх.на предоставление услуг (выполнение работ) по комплектованию, хранению, учету и использованию муниципального архивного фонда)</t>
  </si>
  <si>
    <t>ФЦБ Административно-управленческий блок (расх.админ. города по обеспеч.деят-ти подведомст.учрежд.)</t>
  </si>
  <si>
    <t>ФЦБ Административно-управленческий блок (расх.по ВЦП "Развитие муниципальной службы в администрации города в 2012-2014 годах")</t>
  </si>
  <si>
    <t>ФЦБ Административно-управленческий блок (расходы управления информационных технологий по ВЦП "Создание условий для повышения эффективности деятельности администрации города Перми за счет применения информационных технологий на 2012-2014 годы")</t>
  </si>
  <si>
    <t>ФЦБ Развитие человеческого потенциала (расх.по ДЦП "Безопасный город на 2009-2012 годы")</t>
  </si>
  <si>
    <t>ФЦБ Развитие человеческого потенциала (расх.по ДЦП "Обеспечение первичных мер пожарной безопасности на территории города Перми на 2010-2012 годы")</t>
  </si>
  <si>
    <t xml:space="preserve">ФЦБ Развитие человеческого потенциала (расходы департ.обществ.безопасности по обеспеч.деят-ти подведомст.учрежд.)     </t>
  </si>
  <si>
    <t xml:space="preserve">ФЦБ Экономическое развитие (расх.сектора по мобилизационной работе - подготовка населения и организаций к действиям в чрезвычайной ситуации) </t>
  </si>
  <si>
    <t>Итого по КВСР 985 в т.ч.:</t>
  </si>
  <si>
    <t>ФЦБ Управление ресурсами (расходы на мероприятия в сфере земельных отношений)</t>
  </si>
  <si>
    <t>ФЦБ Развитие человеческого потенциала (расходы по строительству ФОКа в Мотовилихинском районе в рамках ДЦП "Развитие физической культуры и спорта в г.Перми")</t>
  </si>
  <si>
    <t>ФЦБ Развитие человеческого потенциала (расх.в области соц.политики - ДЦП"Организ.оздор., отдыха и занятости детей города")</t>
  </si>
  <si>
    <t>ФЦБ Развитие человеческого потенциала (расх.в области физкультуры и спорта - обустройство Балатовского парка для создания тропы здоровья)</t>
  </si>
  <si>
    <t>ФЦБ Пространственное развитие (расходы в области градостроительства, архитектуры и застройки территории города)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</si>
  <si>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</si>
  <si>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 xml:space="preserve">ФЦБ Пространственное развитие (расходы в области градостроительства, архитектуры и застройки территории города - инвестиц.проекты) </t>
  </si>
  <si>
    <t>ФЦБ Управление ресурсами (отраслевые расходы по содержанию муниц.имущества)</t>
  </si>
  <si>
    <t>ФЦБ Развитие человеческого потенциала (расх.в области физич.культуры и спорта - взнос в уставной капитал ООО "Чайка")</t>
  </si>
  <si>
    <t>ФЦБ Развитие человеческого потенциала (расх.в области соц.политики - ДЦП "Организ.оздор.,отдыха и занятости детей города")</t>
  </si>
  <si>
    <t>ФЦБ Развитие человеческого потенциала (расх.в области образования по ДЦП "Сокращение очеред.в ДОУ" - соц.муницип.выплата на детей в возрасте от 1,5 до 5 лет)</t>
  </si>
  <si>
    <t>Прочие расходы (расходы планово-экономического департамента по проектам)</t>
  </si>
  <si>
    <t>Прочие расходы (расходы департамента общественной безопасности по ДЦП "Безопасный город на 2009-2012 годы")</t>
  </si>
  <si>
    <t>Прочие расходы (расходы департамента финансов по ВЦП "Переход на электронный документооборот а сфере управления финансами города Перми)</t>
  </si>
  <si>
    <t>Прочие расходы (расходы департамента общественной безопасности по ДЦП "Обеспечение первичных мер пожарной безопасности на территории города Перми на 2010-2012 годы")</t>
  </si>
  <si>
    <t>Прочие расходы (расходы департамента общественной безопасности в области обществ.безопасности, гражданской обороны, защиты населения и территории от чрезвычайных ситуаций)</t>
  </si>
  <si>
    <t>Прочие расходы (расходы департамента общественной безопасности по хранению и содержанию в целях гражданской обороны запасов продовольственных и иных средств)</t>
  </si>
  <si>
    <t xml:space="preserve">ФЦБ Экономическое развитие (расходы управления муниципального заказа)  </t>
  </si>
  <si>
    <t xml:space="preserve">ФЦБ Пространственное развитие (расходы департамента градостроительства и архитектуры  по подготовке и принятию комплексного плана содержания и развития системы особо охраняемых природных территорий города) </t>
  </si>
  <si>
    <t>ФЦБ Экономическое развитие (расходы в области потребительского рынка)</t>
  </si>
  <si>
    <t>ФЦБ Городское хозяйство (расходы в области жилищного хозяйства по ликвидации несанкционированных свалок)</t>
  </si>
  <si>
    <t>ФЦБ Городское хозяйство (расходы в области коммунального хозяйства)</t>
  </si>
  <si>
    <t>ФЦБ Городское хозяйство (расходы на мероприятия в области жилищных отношений)</t>
  </si>
  <si>
    <t xml:space="preserve">ФЦБ Пространственное развитие (расходы в области градостроительства, архитектуры и застройки территории города - инвест.проект"Преобразов.долины р.Егошиха) </t>
  </si>
  <si>
    <t>ФЦБ Развитие человеческого потенциала (расходы управления соц.политики по мероприятиям в области развития человеческого потенциала, оказанию содействия советам ветеранов, ДЦП "Организ.оздор.,отдыха и занятости детей города")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</si>
  <si>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</si>
  <si>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</si>
  <si>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</si>
  <si>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</si>
  <si>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</si>
  <si>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Прочие расходы (расходы департамента финансов по организации занятий по повышению финансовой грамотности учащихся 7-х и 10-х классов)</t>
  </si>
  <si>
    <t>ФЦБ Городское хозяйство (мероприятия в области жилищного и коммунального хозяйства, реконструкция, строительство объектов)</t>
  </si>
  <si>
    <t>ФЦБ Городское хозяйство (расх.в области жилищных отношений - меры соц.поддержки гражданам, прожив.в непригодном для проживания и авар.жилищном фонде)</t>
  </si>
  <si>
    <t>сумма принятых бюджетных обязательств по состоянию на 01.12.2012</t>
  </si>
  <si>
    <t>ФЦБ Прочие расходы (расх.информационно-аналитического управления по ДЦП "Общественное участие")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</si>
  <si>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</si>
  <si>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</si>
  <si>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</si>
  <si>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</si>
  <si>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Мероприятия по развитию автоматизированных систем в сфере управления финансами</t>
  </si>
  <si>
    <t>Средства на исполнение решений судов, вступивших в законную силу</t>
  </si>
  <si>
    <t>Резервный фонд администрации города</t>
  </si>
  <si>
    <t xml:space="preserve">Резерв на мероприятия, направленные на решение отдельных вопросов местного значения в микрорайонах города </t>
  </si>
  <si>
    <t>средства на повышение ФОТ работников муниц.учреждений города Перми и работников, осуществляющих технич.обеспечение ОМСУ</t>
  </si>
  <si>
    <t>Отклонение от установленного уровня выполнения плана (95%)*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</si>
  <si>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</si>
  <si>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</si>
  <si>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</si>
  <si>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экономики и промышленной политики администрации г.Перми</t>
  </si>
  <si>
    <t>Департамент социальной политики администрации г.Перми</t>
  </si>
  <si>
    <t>Средства на исполнение обязательств по предоставленной муниципальной гарантии без права регрессного требования</t>
  </si>
  <si>
    <t>Ассигнования 2016 года</t>
  </si>
  <si>
    <t>Оперативный анализ исполнения бюджета города Перми по расходам на 1 мая 2016 года</t>
  </si>
  <si>
    <t>Кассовый план января-апреля 2016 года</t>
  </si>
  <si>
    <t>Кассовый расход на 01.05.2016</t>
  </si>
  <si>
    <t>%  выполнения кассового плана января-апреля 2016 года</t>
  </si>
  <si>
    <t>Средства на повышение ФОТ муниц.служащих города Перми, пенcий и компенсац.выплат депутатам Пермской городской Думы</t>
  </si>
  <si>
    <t xml:space="preserve"> * -  расчётный уровень установлен исходя из 95,0 % исполнения кассового плана по расходам за январь-апрель 2016 года.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</si>
</sst>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0.000%"/>
    <numFmt numFmtId="179" formatCode="0.0000%"/>
    <numFmt numFmtId="180" formatCode="0.00000%"/>
    <numFmt numFmtId="181" formatCode="_-* #,##0.000&quot;р.&quot;_-;\-* #,##0.000&quot;р.&quot;_-;_-* &quot;-&quot;??&quot;р.&quot;_-;_-@_-"/>
    <numFmt numFmtId="182" formatCode="_-* #,##0.0000&quot;р.&quot;_-;\-* #,##0.0000&quot;р.&quot;_-;_-* &quot;-&quot;??&quot;р.&quot;_-;_-@_-"/>
    <numFmt numFmtId="183" formatCode="#,##0.00_ ;\-#,##0.00\ "/>
    <numFmt numFmtId="184" formatCode="#,##0.000_ ;\-#,##0.000\ "/>
    <numFmt numFmtId="185" formatCode="#,##0.0_ ;\-#,##0.0\ "/>
    <numFmt numFmtId="186" formatCode="0.0%"/>
    <numFmt numFmtId="187" formatCode="_-* #,##0.0&quot;р.&quot;_-;\-* #,##0.0&quot;р.&quot;_-;_-* &quot;-&quot;??&quot;р.&quot;_-;_-@_-"/>
    <numFmt numFmtId="188" formatCode="_-* #,##0.00[$р.-419]_-;\-* #,##0.00[$р.-419]_-;_-* &quot;-&quot;??[$р.-419]_-;_-@_-"/>
    <numFmt numFmtId="189" formatCode="_-* #,##0.0[$р.-419]_-;\-* #,##0.0[$р.-419]_-;_-* &quot;-&quot;??[$р.-419]_-;_-@_-"/>
    <numFmt numFmtId="190" formatCode="_-* #,##0[$р.-419]_-;\-* #,##0[$р.-419]_-;_-* &quot;-&quot;??[$р.-419]_-;_-@_-"/>
    <numFmt numFmtId="191" formatCode="0.000000%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49"/>
      <name val="Arial"/>
      <family val="2"/>
    </font>
    <font>
      <b/>
      <sz val="10"/>
      <color indexed="10"/>
      <name val="Arial"/>
      <family val="2"/>
    </font>
    <font>
      <sz val="10"/>
      <color indexed="49"/>
      <name val="Times New Roman"/>
      <family val="1"/>
    </font>
    <font>
      <b/>
      <sz val="10"/>
      <color indexed="60"/>
      <name val="Times New Roman"/>
      <family val="1"/>
    </font>
    <font>
      <sz val="10"/>
      <color indexed="3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6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33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9" fillId="0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166" fontId="4" fillId="33" borderId="11" xfId="0" applyNumberFormat="1" applyFont="1" applyFill="1" applyBorder="1" applyAlignment="1">
      <alignment horizontal="center" vertical="center" wrapText="1"/>
    </xf>
    <xf numFmtId="171" fontId="3" fillId="33" borderId="11" xfId="0" applyNumberFormat="1" applyFont="1" applyFill="1" applyBorder="1" applyAlignment="1">
      <alignment horizontal="right" vertical="center" wrapText="1" indent="1"/>
    </xf>
    <xf numFmtId="171" fontId="3" fillId="33" borderId="11" xfId="0" applyNumberFormat="1" applyFont="1" applyFill="1" applyBorder="1" applyAlignment="1">
      <alignment vertical="center" wrapText="1"/>
    </xf>
    <xf numFmtId="171" fontId="3" fillId="33" borderId="11" xfId="0" applyNumberFormat="1" applyFont="1" applyFill="1" applyBorder="1" applyAlignment="1">
      <alignment vertical="center"/>
    </xf>
    <xf numFmtId="171" fontId="3" fillId="33" borderId="11" xfId="0" applyNumberFormat="1" applyFont="1" applyFill="1" applyBorder="1" applyAlignment="1">
      <alignment horizontal="right" vertical="center" wrapText="1"/>
    </xf>
    <xf numFmtId="171" fontId="3" fillId="33" borderId="11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Alignment="1">
      <alignment/>
    </xf>
    <xf numFmtId="0" fontId="20" fillId="33" borderId="0" xfId="0" applyFont="1" applyFill="1" applyAlignment="1">
      <alignment/>
    </xf>
    <xf numFmtId="10" fontId="21" fillId="33" borderId="0" xfId="0" applyNumberFormat="1" applyFont="1" applyFill="1" applyAlignment="1">
      <alignment/>
    </xf>
    <xf numFmtId="0" fontId="11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171" fontId="3" fillId="33" borderId="0" xfId="0" applyNumberFormat="1" applyFont="1" applyFill="1" applyAlignment="1">
      <alignment horizontal="right"/>
    </xf>
    <xf numFmtId="171" fontId="22" fillId="33" borderId="0" xfId="0" applyNumberFormat="1" applyFont="1" applyFill="1" applyAlignment="1">
      <alignment horizontal="right"/>
    </xf>
    <xf numFmtId="166" fontId="14" fillId="33" borderId="0" xfId="0" applyNumberFormat="1" applyFont="1" applyFill="1" applyAlignment="1">
      <alignment/>
    </xf>
    <xf numFmtId="166" fontId="3" fillId="33" borderId="0" xfId="0" applyNumberFormat="1" applyFont="1" applyFill="1" applyAlignment="1">
      <alignment/>
    </xf>
    <xf numFmtId="10" fontId="15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 wrapText="1"/>
    </xf>
    <xf numFmtId="171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171" fontId="4" fillId="33" borderId="11" xfId="0" applyNumberFormat="1" applyFont="1" applyFill="1" applyBorder="1" applyAlignment="1">
      <alignment vertical="center" wrapText="1"/>
    </xf>
    <xf numFmtId="171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15" fillId="33" borderId="14" xfId="0" applyNumberFormat="1" applyFont="1" applyFill="1" applyBorder="1" applyAlignment="1">
      <alignment horizontal="center" vertical="center" wrapText="1"/>
    </xf>
    <xf numFmtId="49" fontId="14" fillId="33" borderId="14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left" vertical="center" wrapText="1"/>
    </xf>
    <xf numFmtId="49" fontId="15" fillId="33" borderId="15" xfId="0" applyNumberFormat="1" applyFont="1" applyFill="1" applyBorder="1" applyAlignment="1">
      <alignment horizontal="center" vertical="center" wrapText="1"/>
    </xf>
    <xf numFmtId="49" fontId="14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15" fillId="33" borderId="17" xfId="0" applyNumberFormat="1" applyFont="1" applyFill="1" applyBorder="1" applyAlignment="1">
      <alignment horizontal="center" vertical="center" wrapText="1"/>
    </xf>
    <xf numFmtId="49" fontId="14" fillId="33" borderId="18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left" vertical="center" wrapText="1"/>
    </xf>
    <xf numFmtId="171" fontId="17" fillId="33" borderId="11" xfId="0" applyNumberFormat="1" applyFont="1" applyFill="1" applyBorder="1" applyAlignment="1">
      <alignment vertical="center" wrapText="1"/>
    </xf>
    <xf numFmtId="171" fontId="17" fillId="33" borderId="11" xfId="0" applyNumberFormat="1" applyFont="1" applyFill="1" applyBorder="1" applyAlignment="1">
      <alignment horizontal="right" vertical="center"/>
    </xf>
    <xf numFmtId="171" fontId="23" fillId="33" borderId="11" xfId="0" applyNumberFormat="1" applyFont="1" applyFill="1" applyBorder="1" applyAlignment="1">
      <alignment vertical="center" wrapText="1"/>
    </xf>
    <xf numFmtId="171" fontId="17" fillId="33" borderId="11" xfId="0" applyNumberFormat="1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wrapText="1"/>
    </xf>
    <xf numFmtId="49" fontId="15" fillId="33" borderId="11" xfId="0" applyNumberFormat="1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0" fontId="14" fillId="33" borderId="0" xfId="0" applyFont="1" applyFill="1" applyAlignment="1">
      <alignment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vertical="center" wrapText="1"/>
    </xf>
    <xf numFmtId="49" fontId="4" fillId="33" borderId="13" xfId="0" applyNumberFormat="1" applyFont="1" applyFill="1" applyBorder="1" applyAlignment="1">
      <alignment vertical="center" wrapText="1"/>
    </xf>
    <xf numFmtId="49" fontId="3" fillId="33" borderId="17" xfId="0" applyNumberFormat="1" applyFont="1" applyFill="1" applyBorder="1" applyAlignment="1">
      <alignment vertical="center" wrapText="1"/>
    </xf>
    <xf numFmtId="49" fontId="3" fillId="33" borderId="18" xfId="0" applyNumberFormat="1" applyFont="1" applyFill="1" applyBorder="1" applyAlignment="1">
      <alignment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49" fontId="15" fillId="33" borderId="11" xfId="0" applyNumberFormat="1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left" vertical="center" wrapText="1"/>
    </xf>
    <xf numFmtId="49" fontId="14" fillId="33" borderId="11" xfId="0" applyNumberFormat="1" applyFont="1" applyFill="1" applyBorder="1" applyAlignment="1">
      <alignment horizontal="left" vertical="center" wrapText="1"/>
    </xf>
    <xf numFmtId="49" fontId="3" fillId="33" borderId="18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171" fontId="3" fillId="33" borderId="11" xfId="0" applyNumberFormat="1" applyFont="1" applyFill="1" applyBorder="1" applyAlignment="1" quotePrefix="1">
      <alignment horizontal="right" vertical="center" wrapText="1"/>
    </xf>
    <xf numFmtId="49" fontId="17" fillId="33" borderId="17" xfId="0" applyNumberFormat="1" applyFont="1" applyFill="1" applyBorder="1" applyAlignment="1">
      <alignment horizontal="center" vertical="center" wrapText="1"/>
    </xf>
    <xf numFmtId="49" fontId="17" fillId="33" borderId="18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left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49" fontId="3" fillId="33" borderId="21" xfId="0" applyNumberFormat="1" applyFont="1" applyFill="1" applyBorder="1" applyAlignment="1">
      <alignment horizontal="left"/>
    </xf>
    <xf numFmtId="0" fontId="3" fillId="33" borderId="21" xfId="0" applyFont="1" applyFill="1" applyBorder="1" applyAlignment="1">
      <alignment horizontal="left"/>
    </xf>
    <xf numFmtId="171" fontId="3" fillId="33" borderId="21" xfId="0" applyNumberFormat="1" applyFont="1" applyFill="1" applyBorder="1" applyAlignment="1">
      <alignment horizontal="left"/>
    </xf>
    <xf numFmtId="0" fontId="22" fillId="33" borderId="21" xfId="0" applyFont="1" applyFill="1" applyBorder="1" applyAlignment="1">
      <alignment horizontal="left"/>
    </xf>
    <xf numFmtId="0" fontId="14" fillId="33" borderId="21" xfId="0" applyFont="1" applyFill="1" applyBorder="1" applyAlignment="1">
      <alignment horizontal="left"/>
    </xf>
    <xf numFmtId="10" fontId="15" fillId="33" borderId="21" xfId="0" applyNumberFormat="1" applyFont="1" applyFill="1" applyBorder="1" applyAlignment="1">
      <alignment horizontal="left"/>
    </xf>
    <xf numFmtId="0" fontId="16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20" fillId="33" borderId="0" xfId="0" applyFont="1" applyFill="1" applyBorder="1" applyAlignment="1" applyProtection="1">
      <alignment/>
      <protection/>
    </xf>
    <xf numFmtId="10" fontId="21" fillId="33" borderId="0" xfId="0" applyNumberFormat="1" applyFont="1" applyFill="1" applyBorder="1" applyAlignment="1" applyProtection="1">
      <alignment/>
      <protection/>
    </xf>
    <xf numFmtId="171" fontId="20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49" fontId="8" fillId="33" borderId="10" xfId="0" applyNumberFormat="1" applyFont="1" applyFill="1" applyBorder="1" applyAlignment="1">
      <alignment horizontal="left" vertical="center" wrapText="1"/>
    </xf>
    <xf numFmtId="171" fontId="8" fillId="33" borderId="11" xfId="0" applyNumberFormat="1" applyFont="1" applyFill="1" applyBorder="1" applyAlignment="1">
      <alignment vertical="center" wrapText="1"/>
    </xf>
    <xf numFmtId="171" fontId="8" fillId="33" borderId="11" xfId="0" applyNumberFormat="1" applyFont="1" applyFill="1" applyBorder="1" applyAlignment="1">
      <alignment vertical="center"/>
    </xf>
    <xf numFmtId="171" fontId="4" fillId="0" borderId="11" xfId="0" applyNumberFormat="1" applyFont="1" applyFill="1" applyBorder="1" applyAlignment="1">
      <alignment horizontal="center" vertical="center" wrapText="1"/>
    </xf>
    <xf numFmtId="166" fontId="4" fillId="0" borderId="11" xfId="0" applyNumberFormat="1" applyFont="1" applyFill="1" applyBorder="1" applyAlignment="1">
      <alignment horizontal="center" vertical="center" wrapText="1"/>
    </xf>
    <xf numFmtId="170" fontId="0" fillId="0" borderId="0" xfId="0" applyNumberFormat="1" applyFill="1" applyAlignment="1">
      <alignment/>
    </xf>
    <xf numFmtId="171" fontId="0" fillId="33" borderId="0" xfId="0" applyNumberFormat="1" applyFont="1" applyFill="1" applyBorder="1" applyAlignment="1" applyProtection="1">
      <alignment/>
      <protection/>
    </xf>
    <xf numFmtId="171" fontId="0" fillId="0" borderId="0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Border="1" applyAlignment="1" applyProtection="1">
      <alignment/>
      <protection/>
    </xf>
    <xf numFmtId="49" fontId="61" fillId="34" borderId="10" xfId="0" applyNumberFormat="1" applyFont="1" applyFill="1" applyBorder="1" applyAlignment="1">
      <alignment horizontal="left" vertical="center" wrapText="1"/>
    </xf>
    <xf numFmtId="171" fontId="61" fillId="34" borderId="11" xfId="0" applyNumberFormat="1" applyFont="1" applyFill="1" applyBorder="1" applyAlignment="1">
      <alignment vertical="center" wrapText="1"/>
    </xf>
    <xf numFmtId="171" fontId="61" fillId="34" borderId="11" xfId="0" applyNumberFormat="1" applyFont="1" applyFill="1" applyBorder="1" applyAlignment="1">
      <alignment vertical="center"/>
    </xf>
    <xf numFmtId="49" fontId="62" fillId="33" borderId="17" xfId="0" applyNumberFormat="1" applyFont="1" applyFill="1" applyBorder="1" applyAlignment="1">
      <alignment horizontal="center" vertical="center" wrapText="1"/>
    </xf>
    <xf numFmtId="49" fontId="61" fillId="33" borderId="18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/>
    </xf>
    <xf numFmtId="49" fontId="62" fillId="33" borderId="15" xfId="0" applyNumberFormat="1" applyFont="1" applyFill="1" applyBorder="1" applyAlignment="1">
      <alignment horizontal="center" vertical="center" wrapText="1"/>
    </xf>
    <xf numFmtId="49" fontId="61" fillId="33" borderId="16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left" vertical="center" wrapText="1"/>
    </xf>
    <xf numFmtId="171" fontId="3" fillId="4" borderId="11" xfId="0" applyNumberFormat="1" applyFont="1" applyFill="1" applyBorder="1" applyAlignment="1">
      <alignment vertical="center" wrapText="1"/>
    </xf>
    <xf numFmtId="171" fontId="3" fillId="4" borderId="11" xfId="0" applyNumberFormat="1" applyFont="1" applyFill="1" applyBorder="1" applyAlignment="1">
      <alignment vertical="center"/>
    </xf>
    <xf numFmtId="166" fontId="15" fillId="33" borderId="11" xfId="0" applyNumberFormat="1" applyFont="1" applyFill="1" applyBorder="1" applyAlignment="1">
      <alignment horizontal="center" vertical="center" wrapText="1"/>
    </xf>
    <xf numFmtId="10" fontId="15" fillId="33" borderId="11" xfId="0" applyNumberFormat="1" applyFont="1" applyFill="1" applyBorder="1" applyAlignment="1">
      <alignment horizontal="center" vertical="center" wrapText="1"/>
    </xf>
    <xf numFmtId="171" fontId="4" fillId="4" borderId="11" xfId="0" applyNumberFormat="1" applyFont="1" applyFill="1" applyBorder="1" applyAlignment="1">
      <alignment horizontal="right" vertical="center" wrapText="1"/>
    </xf>
    <xf numFmtId="171" fontId="4" fillId="4" borderId="11" xfId="0" applyNumberFormat="1" applyFont="1" applyFill="1" applyBorder="1" applyAlignment="1">
      <alignment vertical="center" wrapText="1"/>
    </xf>
    <xf numFmtId="171" fontId="4" fillId="4" borderId="11" xfId="0" applyNumberFormat="1" applyFont="1" applyFill="1" applyBorder="1" applyAlignment="1">
      <alignment horizontal="center" vertical="center"/>
    </xf>
    <xf numFmtId="49" fontId="4" fillId="4" borderId="22" xfId="0" applyNumberFormat="1" applyFont="1" applyFill="1" applyBorder="1" applyAlignment="1">
      <alignment horizontal="left" vertical="center" wrapText="1"/>
    </xf>
    <xf numFmtId="171" fontId="0" fillId="4" borderId="23" xfId="0" applyNumberFormat="1" applyFont="1" applyFill="1" applyBorder="1" applyAlignment="1">
      <alignment horizontal="left" vertical="center" wrapText="1"/>
    </xf>
    <xf numFmtId="171" fontId="13" fillId="4" borderId="23" xfId="0" applyNumberFormat="1" applyFont="1" applyFill="1" applyBorder="1" applyAlignment="1">
      <alignment horizontal="left" vertical="center" wrapText="1"/>
    </xf>
    <xf numFmtId="171" fontId="0" fillId="4" borderId="10" xfId="0" applyNumberFormat="1" applyFont="1" applyFill="1" applyBorder="1" applyAlignment="1">
      <alignment horizontal="left" vertical="center" wrapText="1"/>
    </xf>
    <xf numFmtId="49" fontId="4" fillId="4" borderId="11" xfId="0" applyNumberFormat="1" applyFont="1" applyFill="1" applyBorder="1" applyAlignment="1">
      <alignment horizontal="left" vertical="center" wrapText="1"/>
    </xf>
    <xf numFmtId="171" fontId="4" fillId="4" borderId="11" xfId="0" applyNumberFormat="1" applyFont="1" applyFill="1" applyBorder="1" applyAlignment="1">
      <alignment vertical="center"/>
    </xf>
    <xf numFmtId="49" fontId="4" fillId="4" borderId="11" xfId="0" applyNumberFormat="1" applyFont="1" applyFill="1" applyBorder="1" applyAlignment="1">
      <alignment horizontal="left" vertical="center" wrapText="1"/>
    </xf>
    <xf numFmtId="171" fontId="7" fillId="4" borderId="11" xfId="0" applyNumberFormat="1" applyFont="1" applyFill="1" applyBorder="1" applyAlignment="1">
      <alignment vertical="center" wrapText="1"/>
    </xf>
    <xf numFmtId="171" fontId="7" fillId="4" borderId="11" xfId="0" applyNumberFormat="1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left"/>
    </xf>
    <xf numFmtId="171" fontId="0" fillId="4" borderId="23" xfId="0" applyNumberFormat="1" applyFont="1" applyFill="1" applyBorder="1" applyAlignment="1">
      <alignment horizontal="left"/>
    </xf>
    <xf numFmtId="171" fontId="13" fillId="4" borderId="23" xfId="0" applyNumberFormat="1" applyFont="1" applyFill="1" applyBorder="1" applyAlignment="1">
      <alignment horizontal="left"/>
    </xf>
    <xf numFmtId="171" fontId="13" fillId="4" borderId="10" xfId="0" applyNumberFormat="1" applyFont="1" applyFill="1" applyBorder="1" applyAlignment="1">
      <alignment horizontal="left"/>
    </xf>
    <xf numFmtId="49" fontId="7" fillId="4" borderId="11" xfId="0" applyNumberFormat="1" applyFont="1" applyFill="1" applyBorder="1" applyAlignment="1">
      <alignment horizontal="left" vertical="center" wrapText="1"/>
    </xf>
    <xf numFmtId="171" fontId="7" fillId="4" borderId="11" xfId="0" applyNumberFormat="1" applyFont="1" applyFill="1" applyBorder="1" applyAlignment="1">
      <alignment horizontal="right" vertical="center" wrapText="1"/>
    </xf>
    <xf numFmtId="171" fontId="7" fillId="4" borderId="11" xfId="0" applyNumberFormat="1" applyFont="1" applyFill="1" applyBorder="1" applyAlignment="1">
      <alignment vertical="center"/>
    </xf>
    <xf numFmtId="49" fontId="7" fillId="4" borderId="11" xfId="0" applyNumberFormat="1" applyFont="1" applyFill="1" applyBorder="1" applyAlignment="1">
      <alignment horizontal="left" vertical="center" wrapText="1"/>
    </xf>
    <xf numFmtId="171" fontId="61" fillId="0" borderId="11" xfId="0" applyNumberFormat="1" applyFont="1" applyFill="1" applyBorder="1" applyAlignment="1">
      <alignment horizontal="right" vertical="center" wrapText="1" indent="1"/>
    </xf>
    <xf numFmtId="171" fontId="61" fillId="0" borderId="11" xfId="0" applyNumberFormat="1" applyFont="1" applyFill="1" applyBorder="1" applyAlignment="1">
      <alignment horizontal="right" vertical="center"/>
    </xf>
    <xf numFmtId="171" fontId="61" fillId="0" borderId="11" xfId="0" applyNumberFormat="1" applyFont="1" applyFill="1" applyBorder="1" applyAlignment="1">
      <alignment horizontal="right" vertical="center" indent="1"/>
    </xf>
    <xf numFmtId="171" fontId="61" fillId="34" borderId="11" xfId="0" applyNumberFormat="1" applyFont="1" applyFill="1" applyBorder="1" applyAlignment="1">
      <alignment horizontal="right" vertical="center" wrapText="1" indent="1"/>
    </xf>
    <xf numFmtId="171" fontId="61" fillId="0" borderId="11" xfId="0" applyNumberFormat="1" applyFont="1" applyFill="1" applyBorder="1" applyAlignment="1">
      <alignment vertical="center" wrapText="1"/>
    </xf>
    <xf numFmtId="171" fontId="61" fillId="33" borderId="11" xfId="0" applyNumberFormat="1" applyFont="1" applyFill="1" applyBorder="1" applyAlignment="1">
      <alignment vertical="center" wrapText="1"/>
    </xf>
    <xf numFmtId="171" fontId="61" fillId="33" borderId="11" xfId="0" applyNumberFormat="1" applyFont="1" applyFill="1" applyBorder="1" applyAlignment="1">
      <alignment horizontal="right" vertical="center" wrapText="1" indent="1"/>
    </xf>
    <xf numFmtId="171" fontId="62" fillId="0" borderId="11" xfId="0" applyNumberFormat="1" applyFont="1" applyFill="1" applyBorder="1" applyAlignment="1">
      <alignment horizontal="center" vertical="center" wrapText="1"/>
    </xf>
    <xf numFmtId="49" fontId="62" fillId="33" borderId="12" xfId="0" applyNumberFormat="1" applyFont="1" applyFill="1" applyBorder="1" applyAlignment="1">
      <alignment horizontal="center" vertical="center" wrapText="1"/>
    </xf>
    <xf numFmtId="49" fontId="62" fillId="33" borderId="13" xfId="0" applyNumberFormat="1" applyFont="1" applyFill="1" applyBorder="1" applyAlignment="1">
      <alignment horizontal="center" vertical="center" wrapText="1"/>
    </xf>
    <xf numFmtId="49" fontId="61" fillId="33" borderId="11" xfId="0" applyNumberFormat="1" applyFont="1" applyFill="1" applyBorder="1" applyAlignment="1">
      <alignment horizontal="left" vertical="center" wrapText="1"/>
    </xf>
    <xf numFmtId="171" fontId="61" fillId="33" borderId="11" xfId="0" applyNumberFormat="1" applyFont="1" applyFill="1" applyBorder="1" applyAlignment="1">
      <alignment vertical="center"/>
    </xf>
    <xf numFmtId="0" fontId="64" fillId="0" borderId="0" xfId="0" applyFont="1" applyFill="1" applyAlignment="1">
      <alignment/>
    </xf>
    <xf numFmtId="171" fontId="62" fillId="33" borderId="11" xfId="0" applyNumberFormat="1" applyFont="1" applyFill="1" applyBorder="1" applyAlignment="1">
      <alignment horizontal="right" vertical="center" wrapText="1" indent="1"/>
    </xf>
    <xf numFmtId="166" fontId="3" fillId="0" borderId="11" xfId="0" applyNumberFormat="1" applyFont="1" applyFill="1" applyBorder="1" applyAlignment="1">
      <alignment vertical="center" wrapText="1"/>
    </xf>
    <xf numFmtId="166" fontId="3" fillId="33" borderId="11" xfId="0" applyNumberFormat="1" applyFont="1" applyFill="1" applyBorder="1" applyAlignment="1">
      <alignment vertical="center" wrapText="1"/>
    </xf>
    <xf numFmtId="166" fontId="4" fillId="33" borderId="11" xfId="0" applyNumberFormat="1" applyFont="1" applyFill="1" applyBorder="1" applyAlignment="1">
      <alignment vertical="center" wrapText="1"/>
    </xf>
    <xf numFmtId="166" fontId="8" fillId="33" borderId="11" xfId="0" applyNumberFormat="1" applyFont="1" applyFill="1" applyBorder="1" applyAlignment="1">
      <alignment vertical="center" wrapText="1"/>
    </xf>
    <xf numFmtId="166" fontId="3" fillId="4" borderId="11" xfId="0" applyNumberFormat="1" applyFont="1" applyFill="1" applyBorder="1" applyAlignment="1">
      <alignment vertical="center" wrapText="1"/>
    </xf>
    <xf numFmtId="166" fontId="4" fillId="0" borderId="11" xfId="0" applyNumberFormat="1" applyFont="1" applyFill="1" applyBorder="1" applyAlignment="1">
      <alignment vertical="center" wrapText="1"/>
    </xf>
    <xf numFmtId="166" fontId="4" fillId="4" borderId="11" xfId="0" applyNumberFormat="1" applyFont="1" applyFill="1" applyBorder="1" applyAlignment="1">
      <alignment vertical="center" wrapText="1"/>
    </xf>
    <xf numFmtId="166" fontId="7" fillId="4" borderId="11" xfId="0" applyNumberFormat="1" applyFont="1" applyFill="1" applyBorder="1" applyAlignment="1">
      <alignment vertical="center" wrapText="1"/>
    </xf>
    <xf numFmtId="171" fontId="61" fillId="35" borderId="11" xfId="0" applyNumberFormat="1" applyFont="1" applyFill="1" applyBorder="1" applyAlignment="1">
      <alignment horizontal="right" vertical="center" wrapText="1" indent="1"/>
    </xf>
    <xf numFmtId="171" fontId="61" fillId="0" borderId="11" xfId="0" applyNumberFormat="1" applyFont="1" applyFill="1" applyBorder="1" applyAlignment="1">
      <alignment vertical="center"/>
    </xf>
    <xf numFmtId="171" fontId="61" fillId="0" borderId="11" xfId="43" applyNumberFormat="1" applyFont="1" applyFill="1" applyBorder="1" applyAlignment="1">
      <alignment horizontal="right" vertical="center" wrapText="1" indent="1"/>
    </xf>
    <xf numFmtId="171" fontId="62" fillId="33" borderId="11" xfId="0" applyNumberFormat="1" applyFont="1" applyFill="1" applyBorder="1" applyAlignment="1">
      <alignment horizontal="center" vertical="center" wrapText="1"/>
    </xf>
    <xf numFmtId="171" fontId="3" fillId="0" borderId="11" xfId="60" applyNumberFormat="1" applyFont="1" applyFill="1" applyBorder="1" applyAlignment="1">
      <alignment horizontal="right" vertical="center" wrapText="1" indent="1"/>
    </xf>
    <xf numFmtId="171" fontId="3" fillId="0" borderId="11" xfId="0" applyNumberFormat="1" applyFont="1" applyFill="1" applyBorder="1" applyAlignment="1">
      <alignment horizontal="right" vertical="center" wrapText="1" indent="1"/>
    </xf>
    <xf numFmtId="171" fontId="4" fillId="0" borderId="11" xfId="0" applyNumberFormat="1" applyFont="1" applyFill="1" applyBorder="1" applyAlignment="1">
      <alignment horizontal="right" vertical="center" wrapText="1" indent="1"/>
    </xf>
    <xf numFmtId="171" fontId="8" fillId="0" borderId="11" xfId="0" applyNumberFormat="1" applyFont="1" applyFill="1" applyBorder="1" applyAlignment="1">
      <alignment horizontal="right" vertical="center" wrapText="1" indent="1"/>
    </xf>
    <xf numFmtId="171" fontId="3" fillId="0" borderId="11" xfId="0" applyNumberFormat="1" applyFont="1" applyFill="1" applyBorder="1" applyAlignment="1">
      <alignment horizontal="right" vertical="center" indent="1"/>
    </xf>
    <xf numFmtId="171" fontId="3" fillId="4" borderId="11" xfId="0" applyNumberFormat="1" applyFont="1" applyFill="1" applyBorder="1" applyAlignment="1">
      <alignment horizontal="right" vertical="center" wrapText="1" indent="1"/>
    </xf>
    <xf numFmtId="171" fontId="4" fillId="0" borderId="11" xfId="0" applyNumberFormat="1" applyFont="1" applyFill="1" applyBorder="1" applyAlignment="1">
      <alignment horizontal="right" vertical="center" indent="1"/>
    </xf>
    <xf numFmtId="171" fontId="3" fillId="0" borderId="11" xfId="0" applyNumberFormat="1" applyFont="1" applyFill="1" applyBorder="1" applyAlignment="1">
      <alignment vertical="center" wrapText="1"/>
    </xf>
    <xf numFmtId="171" fontId="3" fillId="0" borderId="11" xfId="0" applyNumberFormat="1" applyFont="1" applyFill="1" applyBorder="1" applyAlignment="1">
      <alignment horizontal="right" vertical="center" wrapText="1"/>
    </xf>
    <xf numFmtId="171" fontId="3" fillId="0" borderId="11" xfId="0" applyNumberFormat="1" applyFont="1" applyFill="1" applyBorder="1" applyAlignment="1">
      <alignment horizontal="right" vertical="center"/>
    </xf>
    <xf numFmtId="171" fontId="7" fillId="4" borderId="11" xfId="0" applyNumberFormat="1" applyFont="1" applyFill="1" applyBorder="1" applyAlignment="1">
      <alignment horizontal="right" vertical="center"/>
    </xf>
    <xf numFmtId="171" fontId="3" fillId="0" borderId="11" xfId="43" applyNumberFormat="1" applyFont="1" applyFill="1" applyBorder="1" applyAlignment="1">
      <alignment horizontal="right" vertical="center" wrapText="1" indent="1"/>
    </xf>
    <xf numFmtId="171" fontId="3" fillId="0" borderId="11" xfId="43" applyNumberFormat="1" applyFont="1" applyFill="1" applyBorder="1" applyAlignment="1">
      <alignment vertical="center" wrapText="1"/>
    </xf>
    <xf numFmtId="171" fontId="25" fillId="0" borderId="11" xfId="0" applyNumberFormat="1" applyFont="1" applyFill="1" applyBorder="1" applyAlignment="1">
      <alignment horizontal="right" vertical="center" wrapText="1" indent="1"/>
    </xf>
    <xf numFmtId="171" fontId="26" fillId="0" borderId="11" xfId="0" applyNumberFormat="1" applyFont="1" applyFill="1" applyBorder="1" applyAlignment="1">
      <alignment horizontal="right" vertical="center" wrapText="1" indent="1"/>
    </xf>
    <xf numFmtId="171" fontId="4" fillId="0" borderId="11" xfId="0" applyNumberFormat="1" applyFont="1" applyFill="1" applyBorder="1" applyAlignment="1">
      <alignment vertical="center" wrapText="1"/>
    </xf>
    <xf numFmtId="171" fontId="8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/>
    </xf>
    <xf numFmtId="49" fontId="5" fillId="4" borderId="22" xfId="0" applyNumberFormat="1" applyFont="1" applyFill="1" applyBorder="1" applyAlignment="1">
      <alignment horizontal="center" vertical="center" wrapText="1"/>
    </xf>
    <xf numFmtId="49" fontId="5" fillId="4" borderId="23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10" fillId="4" borderId="22" xfId="0" applyNumberFormat="1" applyFont="1" applyFill="1" applyBorder="1" applyAlignment="1">
      <alignment horizontal="center" vertical="center" wrapText="1"/>
    </xf>
    <xf numFmtId="49" fontId="10" fillId="4" borderId="23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9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296" sqref="G296"/>
    </sheetView>
  </sheetViews>
  <sheetFormatPr defaultColWidth="9.140625" defaultRowHeight="12.75"/>
  <cols>
    <col min="1" max="1" width="6.421875" style="23" customWidth="1"/>
    <col min="2" max="2" width="28.57421875" style="6" customWidth="1"/>
    <col min="3" max="3" width="48.421875" style="6" customWidth="1"/>
    <col min="4" max="4" width="14.28125" style="6" customWidth="1"/>
    <col min="5" max="5" width="14.28125" style="24" customWidth="1"/>
    <col min="6" max="6" width="14.28125" style="133" customWidth="1"/>
    <col min="7" max="7" width="12.8515625" style="6" customWidth="1"/>
    <col min="8" max="8" width="12.57421875" style="6" customWidth="1"/>
    <col min="9" max="9" width="12.8515625" style="12" hidden="1" customWidth="1"/>
    <col min="10" max="10" width="12.28125" style="12" hidden="1" customWidth="1"/>
    <col min="11" max="11" width="12.28125" style="25" hidden="1" customWidth="1"/>
    <col min="12" max="12" width="14.140625" style="6" customWidth="1"/>
    <col min="14" max="14" width="7.7109375" style="0" customWidth="1"/>
    <col min="18" max="18" width="18.7109375" style="0" bestFit="1" customWidth="1"/>
  </cols>
  <sheetData>
    <row r="1" ht="15">
      <c r="L1" s="26" t="s">
        <v>75</v>
      </c>
    </row>
    <row r="2" ht="15">
      <c r="L2" s="26" t="s">
        <v>72</v>
      </c>
    </row>
    <row r="3" spans="1:12" s="1" customFormat="1" ht="18" customHeight="1">
      <c r="A3" s="230" t="s">
        <v>180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</row>
    <row r="4" spans="1:12" s="1" customFormat="1" ht="15" customHeight="1">
      <c r="A4" s="23"/>
      <c r="B4" s="27"/>
      <c r="C4" s="27"/>
      <c r="D4" s="28"/>
      <c r="E4" s="29"/>
      <c r="F4" s="134"/>
      <c r="G4" s="31"/>
      <c r="H4" s="31"/>
      <c r="I4" s="30"/>
      <c r="J4" s="30"/>
      <c r="K4" s="32"/>
      <c r="L4" s="33" t="s">
        <v>58</v>
      </c>
    </row>
    <row r="5" spans="1:12" s="1" customFormat="1" ht="82.5" customHeight="1">
      <c r="A5" s="34" t="s">
        <v>0</v>
      </c>
      <c r="B5" s="34" t="s">
        <v>62</v>
      </c>
      <c r="C5" s="34" t="s">
        <v>69</v>
      </c>
      <c r="D5" s="35" t="s">
        <v>179</v>
      </c>
      <c r="E5" s="129" t="s">
        <v>181</v>
      </c>
      <c r="F5" s="130" t="s">
        <v>182</v>
      </c>
      <c r="G5" s="130" t="s">
        <v>183</v>
      </c>
      <c r="H5" s="17" t="s">
        <v>73</v>
      </c>
      <c r="I5" s="148" t="s">
        <v>161</v>
      </c>
      <c r="J5" s="148" t="s">
        <v>114</v>
      </c>
      <c r="K5" s="149" t="s">
        <v>115</v>
      </c>
      <c r="L5" s="36" t="s">
        <v>172</v>
      </c>
    </row>
    <row r="6" spans="1:12" s="2" customFormat="1" ht="43.5" customHeight="1">
      <c r="A6" s="34" t="s">
        <v>59</v>
      </c>
      <c r="B6" s="37" t="s">
        <v>76</v>
      </c>
      <c r="C6" s="37" t="s">
        <v>37</v>
      </c>
      <c r="D6" s="198">
        <f>D7+D11</f>
        <v>1134759.996</v>
      </c>
      <c r="E6" s="198">
        <f>E7+E11</f>
        <v>244495.346</v>
      </c>
      <c r="F6" s="198">
        <f>F7+F11</f>
        <v>240490.701</v>
      </c>
      <c r="G6" s="211">
        <f>F6/E6*100</f>
        <v>98.36207720698292</v>
      </c>
      <c r="H6" s="186">
        <f>F6/D6*100</f>
        <v>21.193089450432122</v>
      </c>
      <c r="I6" s="38"/>
      <c r="J6" s="38"/>
      <c r="K6" s="38"/>
      <c r="L6" s="39" t="s">
        <v>67</v>
      </c>
    </row>
    <row r="7" spans="1:12" s="8" customFormat="1" ht="17.25" customHeight="1">
      <c r="A7" s="40"/>
      <c r="B7" s="41"/>
      <c r="C7" s="16" t="s">
        <v>35</v>
      </c>
      <c r="D7" s="196">
        <v>977550.796</v>
      </c>
      <c r="E7" s="196">
        <v>244495.346</v>
      </c>
      <c r="F7" s="196">
        <v>240490.701</v>
      </c>
      <c r="G7" s="203">
        <f aca="true" t="shared" si="0" ref="G7:G71">F7/E7*100</f>
        <v>98.36207720698292</v>
      </c>
      <c r="H7" s="185">
        <f aca="true" t="shared" si="1" ref="H7:H64">F7/D7*100</f>
        <v>24.601350843767307</v>
      </c>
      <c r="I7" s="19">
        <f>I8+I9</f>
        <v>207921.75</v>
      </c>
      <c r="J7" s="19">
        <f>I7-D7</f>
        <v>-769629.046</v>
      </c>
      <c r="K7" s="19">
        <f>I7/D7</f>
        <v>0.21269661980818438</v>
      </c>
      <c r="L7" s="20">
        <f>G7-95</f>
        <v>3.3620772069829172</v>
      </c>
    </row>
    <row r="8" spans="1:13" s="11" customFormat="1" ht="27" customHeight="1" hidden="1">
      <c r="A8" s="34" t="s">
        <v>59</v>
      </c>
      <c r="B8" s="42"/>
      <c r="C8" s="16" t="s">
        <v>86</v>
      </c>
      <c r="D8" s="196">
        <v>307843.358</v>
      </c>
      <c r="E8" s="196">
        <v>46891.271</v>
      </c>
      <c r="F8" s="196">
        <v>31907.69</v>
      </c>
      <c r="G8" s="203">
        <f t="shared" si="0"/>
        <v>68.04611886080033</v>
      </c>
      <c r="H8" s="185">
        <f t="shared" si="1"/>
        <v>10.364910975275938</v>
      </c>
      <c r="I8" s="19">
        <v>43503.85</v>
      </c>
      <c r="J8" s="19">
        <f>I8-D8</f>
        <v>-264339.50800000003</v>
      </c>
      <c r="K8" s="38">
        <f>I8/D8</f>
        <v>0.1413181375184973</v>
      </c>
      <c r="L8" s="20">
        <f>G8-95</f>
        <v>-26.953881139199666</v>
      </c>
      <c r="M8" s="2"/>
    </row>
    <row r="9" spans="1:12" s="2" customFormat="1" ht="27" customHeight="1" hidden="1">
      <c r="A9" s="34" t="s">
        <v>59</v>
      </c>
      <c r="B9" s="42"/>
      <c r="C9" s="16" t="s">
        <v>135</v>
      </c>
      <c r="D9" s="196">
        <v>307843.358</v>
      </c>
      <c r="E9" s="196">
        <v>46891.271</v>
      </c>
      <c r="F9" s="196">
        <v>31907.69</v>
      </c>
      <c r="G9" s="203">
        <f t="shared" si="0"/>
        <v>68.04611886080033</v>
      </c>
      <c r="H9" s="185">
        <f t="shared" si="1"/>
        <v>10.364910975275938</v>
      </c>
      <c r="I9" s="19">
        <v>164417.9</v>
      </c>
      <c r="J9" s="19">
        <f>I9-D9</f>
        <v>-143425.458</v>
      </c>
      <c r="K9" s="38">
        <f>I9/D9</f>
        <v>0.5340959800730863</v>
      </c>
      <c r="L9" s="20">
        <f>G9-95</f>
        <v>-26.953881139199666</v>
      </c>
    </row>
    <row r="10" spans="1:12" s="13" customFormat="1" ht="39.75" customHeight="1" hidden="1">
      <c r="A10" s="43" t="s">
        <v>59</v>
      </c>
      <c r="B10" s="44"/>
      <c r="C10" s="45" t="s">
        <v>136</v>
      </c>
      <c r="D10" s="196">
        <v>307843.358</v>
      </c>
      <c r="E10" s="196">
        <v>46891.271</v>
      </c>
      <c r="F10" s="196">
        <v>31907.69</v>
      </c>
      <c r="G10" s="203">
        <f t="shared" si="0"/>
        <v>68.04611886080033</v>
      </c>
      <c r="H10" s="185">
        <f t="shared" si="1"/>
        <v>10.364910975275938</v>
      </c>
      <c r="I10" s="19">
        <v>0</v>
      </c>
      <c r="J10" s="19">
        <f>I10-D10</f>
        <v>-307843.358</v>
      </c>
      <c r="K10" s="38">
        <f>I10/D10</f>
        <v>0</v>
      </c>
      <c r="L10" s="20">
        <f>G10-95</f>
        <v>-26.953881139199666</v>
      </c>
    </row>
    <row r="11" spans="1:12" s="13" customFormat="1" ht="27" customHeight="1">
      <c r="A11" s="46"/>
      <c r="B11" s="47"/>
      <c r="C11" s="16" t="s">
        <v>71</v>
      </c>
      <c r="D11" s="196">
        <v>157209.2</v>
      </c>
      <c r="E11" s="196">
        <v>0</v>
      </c>
      <c r="F11" s="196">
        <v>0</v>
      </c>
      <c r="G11" s="203">
        <v>0</v>
      </c>
      <c r="H11" s="185">
        <f t="shared" si="1"/>
        <v>0</v>
      </c>
      <c r="I11" s="19"/>
      <c r="J11" s="19"/>
      <c r="K11" s="38"/>
      <c r="L11" s="20">
        <f>G11-95</f>
        <v>-95</v>
      </c>
    </row>
    <row r="12" spans="1:18" s="1" customFormat="1" ht="30" customHeight="1">
      <c r="A12" s="34" t="s">
        <v>60</v>
      </c>
      <c r="B12" s="37" t="s">
        <v>77</v>
      </c>
      <c r="C12" s="37" t="s">
        <v>61</v>
      </c>
      <c r="D12" s="198">
        <f>D13+D19+D26</f>
        <v>406360.14</v>
      </c>
      <c r="E12" s="198">
        <f>E13+E19+E26</f>
        <v>36916.226</v>
      </c>
      <c r="F12" s="198">
        <f>F13+F19+F26</f>
        <v>33240.244</v>
      </c>
      <c r="G12" s="211">
        <f t="shared" si="0"/>
        <v>90.0423678195057</v>
      </c>
      <c r="H12" s="186">
        <f t="shared" si="1"/>
        <v>8.179996197461689</v>
      </c>
      <c r="I12" s="38"/>
      <c r="J12" s="19"/>
      <c r="K12" s="38"/>
      <c r="L12" s="39" t="s">
        <v>67</v>
      </c>
      <c r="R12" s="131"/>
    </row>
    <row r="13" spans="1:13" s="1" customFormat="1" ht="29.25" customHeight="1">
      <c r="A13" s="232"/>
      <c r="B13" s="233"/>
      <c r="C13" s="126" t="s">
        <v>66</v>
      </c>
      <c r="D13" s="199">
        <f>D14+D15+D18</f>
        <v>116035.2</v>
      </c>
      <c r="E13" s="199">
        <f>E14+E15+E18</f>
        <v>33440</v>
      </c>
      <c r="F13" s="199">
        <f>F14+F15+F18</f>
        <v>31710.219999999998</v>
      </c>
      <c r="G13" s="214">
        <f>F13/E13*100</f>
        <v>94.82721291866028</v>
      </c>
      <c r="H13" s="187">
        <f t="shared" si="1"/>
        <v>27.328103885717436</v>
      </c>
      <c r="I13" s="127">
        <f>I16+I17</f>
        <v>96110.81</v>
      </c>
      <c r="J13" s="127">
        <f>I13-D13</f>
        <v>-19924.39</v>
      </c>
      <c r="K13" s="127">
        <f>I13/D13</f>
        <v>0.8282901223077135</v>
      </c>
      <c r="L13" s="128">
        <f aca="true" t="shared" si="2" ref="L13:L18">G13-95</f>
        <v>-0.17278708133972032</v>
      </c>
      <c r="M13" s="2"/>
    </row>
    <row r="14" spans="1:12" s="1" customFormat="1" ht="18" customHeight="1" hidden="1">
      <c r="A14" s="48"/>
      <c r="B14" s="49"/>
      <c r="C14" s="16" t="s">
        <v>117</v>
      </c>
      <c r="D14" s="197">
        <f>91476.4+6644.5</f>
        <v>98120.9</v>
      </c>
      <c r="E14" s="197">
        <f>26226.6+1809.3</f>
        <v>28035.899999999998</v>
      </c>
      <c r="F14" s="197">
        <f>26115.78+628.122</f>
        <v>26743.902</v>
      </c>
      <c r="G14" s="203">
        <f>F14/E14*100</f>
        <v>95.39163001722791</v>
      </c>
      <c r="H14" s="185">
        <f>F14/D14*100</f>
        <v>27.256070826908434</v>
      </c>
      <c r="I14" s="38"/>
      <c r="J14" s="38"/>
      <c r="K14" s="19"/>
      <c r="L14" s="20">
        <f t="shared" si="2"/>
        <v>0.3916300172279108</v>
      </c>
    </row>
    <row r="15" spans="1:12" s="1" customFormat="1" ht="27" customHeight="1" hidden="1">
      <c r="A15" s="48"/>
      <c r="B15" s="49"/>
      <c r="C15" s="16" t="s">
        <v>167</v>
      </c>
      <c r="D15" s="197">
        <v>17914.3</v>
      </c>
      <c r="E15" s="197">
        <v>5404.1</v>
      </c>
      <c r="F15" s="197">
        <v>4966.318</v>
      </c>
      <c r="G15" s="203">
        <f>F15/E15*100</f>
        <v>91.89907662700541</v>
      </c>
      <c r="H15" s="185">
        <f>F15/D15*100</f>
        <v>27.722646154189672</v>
      </c>
      <c r="I15" s="38"/>
      <c r="J15" s="38"/>
      <c r="K15" s="19"/>
      <c r="L15" s="20">
        <f t="shared" si="2"/>
        <v>-3.100923372994586</v>
      </c>
    </row>
    <row r="16" spans="1:13" s="12" customFormat="1" ht="27" customHeight="1" hidden="1">
      <c r="A16" s="50" t="s">
        <v>60</v>
      </c>
      <c r="B16" s="51"/>
      <c r="C16" s="45" t="s">
        <v>86</v>
      </c>
      <c r="D16" s="205"/>
      <c r="E16" s="205"/>
      <c r="F16" s="200">
        <v>0</v>
      </c>
      <c r="G16" s="203">
        <v>0</v>
      </c>
      <c r="H16" s="185" t="e">
        <f t="shared" si="1"/>
        <v>#DIV/0!</v>
      </c>
      <c r="I16" s="22">
        <v>84849.58</v>
      </c>
      <c r="J16" s="19">
        <f>I16-D16</f>
        <v>84849.58</v>
      </c>
      <c r="K16" s="19" t="e">
        <f>I16/D16</f>
        <v>#DIV/0!</v>
      </c>
      <c r="L16" s="20">
        <f t="shared" si="2"/>
        <v>-95</v>
      </c>
      <c r="M16" s="11"/>
    </row>
    <row r="17" spans="1:13" s="12" customFormat="1" ht="38.25" hidden="1">
      <c r="A17" s="50" t="s">
        <v>60</v>
      </c>
      <c r="B17" s="51"/>
      <c r="C17" s="45" t="s">
        <v>141</v>
      </c>
      <c r="D17" s="205"/>
      <c r="E17" s="205"/>
      <c r="F17" s="200">
        <v>0</v>
      </c>
      <c r="G17" s="203">
        <v>0</v>
      </c>
      <c r="H17" s="185" t="e">
        <f t="shared" si="1"/>
        <v>#DIV/0!</v>
      </c>
      <c r="I17" s="22">
        <v>11261.23</v>
      </c>
      <c r="J17" s="19">
        <f>I17-D17</f>
        <v>11261.23</v>
      </c>
      <c r="K17" s="19" t="e">
        <f>I17/D17</f>
        <v>#DIV/0!</v>
      </c>
      <c r="L17" s="20">
        <f t="shared" si="2"/>
        <v>-95</v>
      </c>
      <c r="M17" s="11"/>
    </row>
    <row r="18" spans="1:13" s="12" customFormat="1" ht="24.75" customHeight="1" hidden="1">
      <c r="A18" s="50"/>
      <c r="B18" s="51"/>
      <c r="C18" s="16"/>
      <c r="D18" s="200"/>
      <c r="E18" s="200"/>
      <c r="F18" s="200"/>
      <c r="G18" s="203">
        <v>0</v>
      </c>
      <c r="H18" s="185" t="e">
        <f t="shared" si="1"/>
        <v>#DIV/0!</v>
      </c>
      <c r="I18" s="22"/>
      <c r="J18" s="19"/>
      <c r="K18" s="19"/>
      <c r="L18" s="20">
        <f t="shared" si="2"/>
        <v>-95</v>
      </c>
      <c r="M18" s="11"/>
    </row>
    <row r="19" spans="1:13" s="1" customFormat="1" ht="30" customHeight="1">
      <c r="A19" s="48"/>
      <c r="B19" s="49"/>
      <c r="C19" s="126" t="s">
        <v>116</v>
      </c>
      <c r="D19" s="199">
        <f>D20++D21+D22+D23+D24+D25</f>
        <v>290324.94</v>
      </c>
      <c r="E19" s="199">
        <f>E20++E21+E22+E23+E24+E25</f>
        <v>3476.226</v>
      </c>
      <c r="F19" s="199">
        <f>F20++F21+F22+F23+F24+F25</f>
        <v>1530.024</v>
      </c>
      <c r="G19" s="212">
        <f t="shared" si="0"/>
        <v>44.01393925481254</v>
      </c>
      <c r="H19" s="187">
        <f t="shared" si="1"/>
        <v>0.5270039838809576</v>
      </c>
      <c r="I19" s="127">
        <f>I20+I22+I23+I24</f>
        <v>570801.51</v>
      </c>
      <c r="J19" s="127">
        <f>I19-D19</f>
        <v>280476.57</v>
      </c>
      <c r="K19" s="127">
        <f>I19/D19</f>
        <v>1.9660781123385405</v>
      </c>
      <c r="L19" s="128">
        <f aca="true" t="shared" si="3" ref="L19:L26">G19-95</f>
        <v>-50.98606074518746</v>
      </c>
      <c r="M19" s="2"/>
    </row>
    <row r="20" spans="1:12" s="2" customFormat="1" ht="42" customHeight="1" hidden="1">
      <c r="A20" s="52"/>
      <c r="B20" s="49"/>
      <c r="C20" s="145" t="s">
        <v>171</v>
      </c>
      <c r="D20" s="201">
        <v>0</v>
      </c>
      <c r="E20" s="201">
        <v>0</v>
      </c>
      <c r="F20" s="201">
        <v>0</v>
      </c>
      <c r="G20" s="146">
        <v>0</v>
      </c>
      <c r="H20" s="188">
        <v>0</v>
      </c>
      <c r="I20" s="146">
        <v>0</v>
      </c>
      <c r="J20" s="146"/>
      <c r="K20" s="146"/>
      <c r="L20" s="147">
        <f t="shared" si="3"/>
        <v>-95</v>
      </c>
    </row>
    <row r="21" spans="1:12" s="2" customFormat="1" ht="41.25" customHeight="1" hidden="1">
      <c r="A21" s="52"/>
      <c r="B21" s="49"/>
      <c r="C21" s="145" t="s">
        <v>184</v>
      </c>
      <c r="D21" s="201">
        <v>28217.4</v>
      </c>
      <c r="E21" s="201">
        <v>0</v>
      </c>
      <c r="F21" s="201">
        <v>0</v>
      </c>
      <c r="G21" s="146">
        <v>0</v>
      </c>
      <c r="H21" s="188">
        <v>0</v>
      </c>
      <c r="I21" s="146">
        <v>1</v>
      </c>
      <c r="J21" s="146"/>
      <c r="K21" s="146"/>
      <c r="L21" s="147">
        <f>G21-95</f>
        <v>-95</v>
      </c>
    </row>
    <row r="22" spans="1:12" s="2" customFormat="1" ht="36.75" customHeight="1" hidden="1">
      <c r="A22" s="52"/>
      <c r="B22" s="49"/>
      <c r="C22" s="145" t="s">
        <v>170</v>
      </c>
      <c r="D22" s="201">
        <v>5339.734</v>
      </c>
      <c r="E22" s="201">
        <v>0</v>
      </c>
      <c r="F22" s="201">
        <v>0</v>
      </c>
      <c r="G22" s="146">
        <v>0</v>
      </c>
      <c r="H22" s="188">
        <f>F22/D22*100</f>
        <v>0</v>
      </c>
      <c r="I22" s="146">
        <v>0</v>
      </c>
      <c r="J22" s="146"/>
      <c r="K22" s="146"/>
      <c r="L22" s="147">
        <f t="shared" si="3"/>
        <v>-95</v>
      </c>
    </row>
    <row r="23" spans="1:12" s="2" customFormat="1" ht="27.75" customHeight="1" hidden="1">
      <c r="A23" s="52"/>
      <c r="B23" s="49"/>
      <c r="C23" s="145" t="s">
        <v>168</v>
      </c>
      <c r="D23" s="201">
        <v>53372.227</v>
      </c>
      <c r="E23" s="201">
        <v>3476.226</v>
      </c>
      <c r="F23" s="201">
        <v>1530.024</v>
      </c>
      <c r="G23" s="146">
        <f t="shared" si="0"/>
        <v>44.01393925481254</v>
      </c>
      <c r="H23" s="188">
        <f t="shared" si="1"/>
        <v>2.866704437871779</v>
      </c>
      <c r="I23" s="146">
        <v>570801.51</v>
      </c>
      <c r="J23" s="146">
        <f>I23-D23</f>
        <v>517429.283</v>
      </c>
      <c r="K23" s="146">
        <f>I23/D23</f>
        <v>10.69472911445123</v>
      </c>
      <c r="L23" s="147">
        <f t="shared" si="3"/>
        <v>-50.98606074518746</v>
      </c>
    </row>
    <row r="24" spans="1:12" s="2" customFormat="1" ht="18" customHeight="1" hidden="1">
      <c r="A24" s="52"/>
      <c r="B24" s="49"/>
      <c r="C24" s="145" t="s">
        <v>169</v>
      </c>
      <c r="D24" s="201">
        <v>203395.579</v>
      </c>
      <c r="E24" s="201">
        <v>0</v>
      </c>
      <c r="F24" s="201">
        <v>0</v>
      </c>
      <c r="G24" s="146">
        <v>0</v>
      </c>
      <c r="H24" s="188">
        <f>F24/D24*100</f>
        <v>0</v>
      </c>
      <c r="I24" s="146">
        <v>0</v>
      </c>
      <c r="J24" s="146"/>
      <c r="K24" s="146"/>
      <c r="L24" s="147">
        <f t="shared" si="3"/>
        <v>-95</v>
      </c>
    </row>
    <row r="25" spans="1:12" s="142" customFormat="1" ht="39" customHeight="1" hidden="1">
      <c r="A25" s="140"/>
      <c r="B25" s="141"/>
      <c r="C25" s="137" t="s">
        <v>178</v>
      </c>
      <c r="D25" s="173">
        <v>0</v>
      </c>
      <c r="E25" s="192">
        <v>0</v>
      </c>
      <c r="F25" s="192">
        <v>0</v>
      </c>
      <c r="G25" s="146">
        <v>0</v>
      </c>
      <c r="H25" s="188">
        <v>0</v>
      </c>
      <c r="I25" s="138"/>
      <c r="J25" s="138"/>
      <c r="K25" s="138"/>
      <c r="L25" s="139">
        <f t="shared" si="3"/>
        <v>-95</v>
      </c>
    </row>
    <row r="26" spans="1:12" s="142" customFormat="1" ht="30" customHeight="1" hidden="1">
      <c r="A26" s="143"/>
      <c r="B26" s="144"/>
      <c r="C26" s="137" t="s">
        <v>71</v>
      </c>
      <c r="D26" s="173">
        <v>0</v>
      </c>
      <c r="E26" s="192">
        <v>0</v>
      </c>
      <c r="F26" s="192">
        <v>0</v>
      </c>
      <c r="G26" s="146">
        <v>0</v>
      </c>
      <c r="H26" s="188">
        <v>0</v>
      </c>
      <c r="I26" s="138"/>
      <c r="J26" s="138"/>
      <c r="K26" s="138"/>
      <c r="L26" s="139">
        <f t="shared" si="3"/>
        <v>-95</v>
      </c>
    </row>
    <row r="27" spans="1:12" s="6" customFormat="1" ht="54" customHeight="1">
      <c r="A27" s="34" t="s">
        <v>112</v>
      </c>
      <c r="B27" s="37" t="s">
        <v>111</v>
      </c>
      <c r="C27" s="37" t="s">
        <v>113</v>
      </c>
      <c r="D27" s="198">
        <f>D28+D31</f>
        <v>139450.717</v>
      </c>
      <c r="E27" s="198">
        <f>E28+E31</f>
        <v>39733.355</v>
      </c>
      <c r="F27" s="198">
        <f>F28+F31</f>
        <v>28037.548</v>
      </c>
      <c r="G27" s="211">
        <f t="shared" si="0"/>
        <v>70.56426017888496</v>
      </c>
      <c r="H27" s="189">
        <f t="shared" si="1"/>
        <v>20.105703723273074</v>
      </c>
      <c r="I27" s="38"/>
      <c r="J27" s="19"/>
      <c r="K27" s="19"/>
      <c r="L27" s="39" t="s">
        <v>67</v>
      </c>
    </row>
    <row r="28" spans="1:12" s="2" customFormat="1" ht="17.25" customHeight="1">
      <c r="A28" s="53"/>
      <c r="B28" s="54"/>
      <c r="C28" s="55" t="s">
        <v>35</v>
      </c>
      <c r="D28" s="197">
        <v>139450.717</v>
      </c>
      <c r="E28" s="197">
        <v>39733.355</v>
      </c>
      <c r="F28" s="197">
        <v>28037.548</v>
      </c>
      <c r="G28" s="203">
        <f t="shared" si="0"/>
        <v>70.56426017888496</v>
      </c>
      <c r="H28" s="184">
        <f t="shared" si="1"/>
        <v>20.105703723273074</v>
      </c>
      <c r="I28" s="19">
        <f>I29+I30</f>
        <v>175794.24</v>
      </c>
      <c r="J28" s="19">
        <f>I28-D28</f>
        <v>36343.52299999999</v>
      </c>
      <c r="K28" s="19">
        <f>I28/D28</f>
        <v>1.2606191189393454</v>
      </c>
      <c r="L28" s="20">
        <f>G28-95</f>
        <v>-24.435739821115035</v>
      </c>
    </row>
    <row r="29" spans="1:12" s="12" customFormat="1" ht="27" customHeight="1" hidden="1">
      <c r="A29" s="56">
        <v>903</v>
      </c>
      <c r="B29" s="57"/>
      <c r="C29" s="58" t="s">
        <v>86</v>
      </c>
      <c r="D29" s="171">
        <v>52365.325</v>
      </c>
      <c r="E29" s="171">
        <v>44285.627</v>
      </c>
      <c r="F29" s="171">
        <v>42619.525</v>
      </c>
      <c r="G29" s="203">
        <f t="shared" si="0"/>
        <v>96.23782677842632</v>
      </c>
      <c r="H29" s="184">
        <f t="shared" si="1"/>
        <v>81.38882934460925</v>
      </c>
      <c r="I29" s="60">
        <v>51705.11</v>
      </c>
      <c r="J29" s="59">
        <f>I29-D29</f>
        <v>-660.2149999999965</v>
      </c>
      <c r="K29" s="61">
        <f>I29/D29</f>
        <v>0.987392134012345</v>
      </c>
      <c r="L29" s="62">
        <f>G29-95</f>
        <v>1.2378267784263244</v>
      </c>
    </row>
    <row r="30" spans="1:12" s="12" customFormat="1" ht="39" customHeight="1" hidden="1">
      <c r="A30" s="56">
        <v>903</v>
      </c>
      <c r="B30" s="57"/>
      <c r="C30" s="58" t="s">
        <v>132</v>
      </c>
      <c r="D30" s="171">
        <v>126453.437</v>
      </c>
      <c r="E30" s="171">
        <v>86221.992</v>
      </c>
      <c r="F30" s="171">
        <v>77574.349</v>
      </c>
      <c r="G30" s="203">
        <f t="shared" si="0"/>
        <v>89.97049035935055</v>
      </c>
      <c r="H30" s="184">
        <f t="shared" si="1"/>
        <v>61.34617677493416</v>
      </c>
      <c r="I30" s="60">
        <v>124089.13</v>
      </c>
      <c r="J30" s="59">
        <f>I30-D30</f>
        <v>-2364.3070000000007</v>
      </c>
      <c r="K30" s="61">
        <f>I30/D30</f>
        <v>0.9813029439444971</v>
      </c>
      <c r="L30" s="62">
        <f>G30-95</f>
        <v>-5.029509640649451</v>
      </c>
    </row>
    <row r="31" spans="1:13" s="9" customFormat="1" ht="17.25" customHeight="1" hidden="1">
      <c r="A31" s="63"/>
      <c r="B31" s="64"/>
      <c r="C31" s="55" t="s">
        <v>36</v>
      </c>
      <c r="D31" s="170">
        <v>0</v>
      </c>
      <c r="E31" s="170">
        <v>0</v>
      </c>
      <c r="F31" s="170">
        <v>0</v>
      </c>
      <c r="G31" s="203" t="e">
        <f t="shared" si="0"/>
        <v>#DIV/0!</v>
      </c>
      <c r="H31" s="184" t="e">
        <f t="shared" si="1"/>
        <v>#DIV/0!</v>
      </c>
      <c r="I31" s="60"/>
      <c r="J31" s="59"/>
      <c r="K31" s="61"/>
      <c r="L31" s="62" t="e">
        <f>G31-95</f>
        <v>#DIV/0!</v>
      </c>
      <c r="M31" s="6"/>
    </row>
    <row r="32" spans="1:13" s="9" customFormat="1" ht="43.5" customHeight="1">
      <c r="A32" s="34" t="s">
        <v>166</v>
      </c>
      <c r="B32" s="37" t="s">
        <v>165</v>
      </c>
      <c r="C32" s="37" t="s">
        <v>164</v>
      </c>
      <c r="D32" s="198">
        <f>D33+D34</f>
        <v>35235</v>
      </c>
      <c r="E32" s="198">
        <f>E33+E34</f>
        <v>11742.81</v>
      </c>
      <c r="F32" s="198">
        <f>F33+F34</f>
        <v>9286.331</v>
      </c>
      <c r="G32" s="211">
        <f>F32/E32*100</f>
        <v>79.08099509401923</v>
      </c>
      <c r="H32" s="189">
        <f>F32/D32*100</f>
        <v>26.35541648928622</v>
      </c>
      <c r="I32" s="38"/>
      <c r="J32" s="19"/>
      <c r="K32" s="19"/>
      <c r="L32" s="39" t="s">
        <v>67</v>
      </c>
      <c r="M32" s="6"/>
    </row>
    <row r="33" spans="1:13" s="9" customFormat="1" ht="17.25" customHeight="1" hidden="1">
      <c r="A33" s="65"/>
      <c r="B33" s="66"/>
      <c r="C33" s="55" t="s">
        <v>35</v>
      </c>
      <c r="D33" s="197">
        <v>0</v>
      </c>
      <c r="E33" s="197">
        <v>0</v>
      </c>
      <c r="F33" s="197">
        <v>0</v>
      </c>
      <c r="G33" s="211" t="e">
        <f>F33/E33*100</f>
        <v>#DIV/0!</v>
      </c>
      <c r="H33" s="189" t="e">
        <f>F33/D33*100</f>
        <v>#DIV/0!</v>
      </c>
      <c r="I33" s="19">
        <f>I34+I35</f>
        <v>57746</v>
      </c>
      <c r="J33" s="19">
        <f>I33-D33</f>
        <v>57746</v>
      </c>
      <c r="K33" s="19" t="e">
        <f>I33/D33</f>
        <v>#DIV/0!</v>
      </c>
      <c r="L33" s="20" t="e">
        <f>G33-95</f>
        <v>#DIV/0!</v>
      </c>
      <c r="M33" s="6"/>
    </row>
    <row r="34" spans="1:13" s="9" customFormat="1" ht="17.25" customHeight="1">
      <c r="A34" s="67"/>
      <c r="B34" s="68"/>
      <c r="C34" s="55" t="s">
        <v>36</v>
      </c>
      <c r="D34" s="197">
        <v>35235</v>
      </c>
      <c r="E34" s="197">
        <v>11742.81</v>
      </c>
      <c r="F34" s="197">
        <v>9286.331</v>
      </c>
      <c r="G34" s="203">
        <f>F34/E34*100</f>
        <v>79.08099509401923</v>
      </c>
      <c r="H34" s="184">
        <f>F34/D34*100</f>
        <v>26.35541648928622</v>
      </c>
      <c r="I34" s="19">
        <f>I35+I36</f>
        <v>57746</v>
      </c>
      <c r="J34" s="19">
        <f>I34-D34</f>
        <v>22511</v>
      </c>
      <c r="K34" s="19">
        <f>I34/D34</f>
        <v>1.6388817936710658</v>
      </c>
      <c r="L34" s="20">
        <f>G34-95</f>
        <v>-15.91900490598077</v>
      </c>
      <c r="M34" s="6"/>
    </row>
    <row r="35" spans="1:12" s="2" customFormat="1" ht="43.5" customHeight="1">
      <c r="A35" s="34" t="s">
        <v>1</v>
      </c>
      <c r="B35" s="37" t="s">
        <v>78</v>
      </c>
      <c r="C35" s="37" t="s">
        <v>38</v>
      </c>
      <c r="D35" s="198">
        <f>D36+D37</f>
        <v>73758.756</v>
      </c>
      <c r="E35" s="198">
        <f>E36+E37</f>
        <v>17086.803</v>
      </c>
      <c r="F35" s="198">
        <f>F36+F37</f>
        <v>16737.247</v>
      </c>
      <c r="G35" s="211">
        <f t="shared" si="0"/>
        <v>97.95423403664219</v>
      </c>
      <c r="H35" s="189">
        <f t="shared" si="1"/>
        <v>22.691878100547143</v>
      </c>
      <c r="I35" s="38"/>
      <c r="J35" s="38"/>
      <c r="K35" s="38"/>
      <c r="L35" s="39" t="s">
        <v>67</v>
      </c>
    </row>
    <row r="36" spans="1:12" s="8" customFormat="1" ht="17.25" customHeight="1">
      <c r="A36" s="40"/>
      <c r="B36" s="41"/>
      <c r="C36" s="55" t="s">
        <v>35</v>
      </c>
      <c r="D36" s="197">
        <v>73758.756</v>
      </c>
      <c r="E36" s="197">
        <v>17086.803</v>
      </c>
      <c r="F36" s="197">
        <v>16737.247</v>
      </c>
      <c r="G36" s="203">
        <f t="shared" si="0"/>
        <v>97.95423403664219</v>
      </c>
      <c r="H36" s="184">
        <f t="shared" si="1"/>
        <v>22.691878100547143</v>
      </c>
      <c r="I36" s="19">
        <f>I38+I39+I40</f>
        <v>57746</v>
      </c>
      <c r="J36" s="19">
        <f>I36-D36</f>
        <v>-16012.755999999994</v>
      </c>
      <c r="K36" s="19">
        <f>I36/D36</f>
        <v>0.7829036596007667</v>
      </c>
      <c r="L36" s="20">
        <f>G36-95</f>
        <v>2.954234036642191</v>
      </c>
    </row>
    <row r="37" spans="1:12" s="182" customFormat="1" ht="17.25" customHeight="1" hidden="1">
      <c r="A37" s="178"/>
      <c r="B37" s="179"/>
      <c r="C37" s="180" t="s">
        <v>36</v>
      </c>
      <c r="D37" s="170">
        <v>0</v>
      </c>
      <c r="E37" s="170">
        <v>0</v>
      </c>
      <c r="F37" s="170">
        <v>0</v>
      </c>
      <c r="G37" s="203" t="e">
        <f t="shared" si="0"/>
        <v>#DIV/0!</v>
      </c>
      <c r="H37" s="184" t="e">
        <f t="shared" si="1"/>
        <v>#DIV/0!</v>
      </c>
      <c r="I37" s="175"/>
      <c r="J37" s="175"/>
      <c r="K37" s="175"/>
      <c r="L37" s="181" t="e">
        <f>G37-95</f>
        <v>#DIV/0!</v>
      </c>
    </row>
    <row r="38" spans="1:12" s="6" customFormat="1" ht="27" customHeight="1" hidden="1">
      <c r="A38" s="36">
        <v>915</v>
      </c>
      <c r="B38" s="69"/>
      <c r="C38" s="55" t="s">
        <v>86</v>
      </c>
      <c r="D38" s="170">
        <v>8816.001</v>
      </c>
      <c r="E38" s="170">
        <v>7356.94</v>
      </c>
      <c r="F38" s="170">
        <v>7333.347</v>
      </c>
      <c r="G38" s="203">
        <f t="shared" si="0"/>
        <v>99.67930960426482</v>
      </c>
      <c r="H38" s="189">
        <f t="shared" si="1"/>
        <v>83.18223874974605</v>
      </c>
      <c r="I38" s="59">
        <v>8784.5</v>
      </c>
      <c r="J38" s="59">
        <f>I38-D38</f>
        <v>-31.501000000000204</v>
      </c>
      <c r="K38" s="61">
        <f>I38/D38</f>
        <v>0.9964268379733623</v>
      </c>
      <c r="L38" s="62"/>
    </row>
    <row r="39" spans="1:12" s="6" customFormat="1" ht="27" customHeight="1" hidden="1">
      <c r="A39" s="36">
        <v>915</v>
      </c>
      <c r="B39" s="69"/>
      <c r="C39" s="55" t="s">
        <v>108</v>
      </c>
      <c r="D39" s="170">
        <v>58841.786</v>
      </c>
      <c r="E39" s="170">
        <v>49073.432</v>
      </c>
      <c r="F39" s="170">
        <v>45471.068</v>
      </c>
      <c r="G39" s="203">
        <f t="shared" si="0"/>
        <v>92.65923769097706</v>
      </c>
      <c r="H39" s="189">
        <f t="shared" si="1"/>
        <v>77.27683180792643</v>
      </c>
      <c r="I39" s="59">
        <v>48038.46</v>
      </c>
      <c r="J39" s="59">
        <f>I39-D39</f>
        <v>-10803.326000000001</v>
      </c>
      <c r="K39" s="61">
        <f>I39/D39</f>
        <v>0.8164004403265394</v>
      </c>
      <c r="L39" s="62"/>
    </row>
    <row r="40" spans="1:12" s="6" customFormat="1" ht="54" customHeight="1" hidden="1">
      <c r="A40" s="36">
        <v>915</v>
      </c>
      <c r="B40" s="69"/>
      <c r="C40" s="55" t="s">
        <v>146</v>
      </c>
      <c r="D40" s="170">
        <v>923.036</v>
      </c>
      <c r="E40" s="170">
        <v>923.036</v>
      </c>
      <c r="F40" s="170">
        <v>412.011</v>
      </c>
      <c r="G40" s="203">
        <f t="shared" si="0"/>
        <v>44.636503885005574</v>
      </c>
      <c r="H40" s="189">
        <f t="shared" si="1"/>
        <v>44.636503885005574</v>
      </c>
      <c r="I40" s="59">
        <v>923.04</v>
      </c>
      <c r="J40" s="59">
        <f>I40-D40</f>
        <v>0.004000000000019099</v>
      </c>
      <c r="K40" s="61">
        <f>I40/D40</f>
        <v>1.000004333525453</v>
      </c>
      <c r="L40" s="62"/>
    </row>
    <row r="41" spans="1:14" s="2" customFormat="1" ht="43.5" customHeight="1">
      <c r="A41" s="36">
        <v>924</v>
      </c>
      <c r="B41" s="70" t="s">
        <v>154</v>
      </c>
      <c r="C41" s="37" t="s">
        <v>153</v>
      </c>
      <c r="D41" s="198">
        <f>D51+D42</f>
        <v>1037869.42</v>
      </c>
      <c r="E41" s="198">
        <f>E42+E51</f>
        <v>331738.155</v>
      </c>
      <c r="F41" s="202">
        <f>F42+F51</f>
        <v>327737.189</v>
      </c>
      <c r="G41" s="211">
        <f t="shared" si="0"/>
        <v>98.79393855072233</v>
      </c>
      <c r="H41" s="189">
        <f t="shared" si="1"/>
        <v>31.577882793771877</v>
      </c>
      <c r="I41" s="38"/>
      <c r="J41" s="38"/>
      <c r="K41" s="38"/>
      <c r="L41" s="39" t="s">
        <v>67</v>
      </c>
      <c r="M41" s="8"/>
      <c r="N41" s="8"/>
    </row>
    <row r="42" spans="1:12" s="2" customFormat="1" ht="18" customHeight="1">
      <c r="A42" s="71"/>
      <c r="B42" s="72"/>
      <c r="C42" s="16" t="s">
        <v>35</v>
      </c>
      <c r="D42" s="197">
        <v>1034663.12</v>
      </c>
      <c r="E42" s="197">
        <v>330339.155</v>
      </c>
      <c r="F42" s="200">
        <v>327737.189</v>
      </c>
      <c r="G42" s="213">
        <f t="shared" si="0"/>
        <v>99.21233497131152</v>
      </c>
      <c r="H42" s="184">
        <f t="shared" si="1"/>
        <v>31.67573895936293</v>
      </c>
      <c r="I42" s="19">
        <f>I43+I44+I45+I46+I47+I48+I49+I50</f>
        <v>247291.20399999997</v>
      </c>
      <c r="J42" s="19">
        <f aca="true" t="shared" si="4" ref="J42:J50">I42-D42</f>
        <v>-787371.916</v>
      </c>
      <c r="K42" s="19">
        <f aca="true" t="shared" si="5" ref="K42:K50">I42/D42</f>
        <v>0.23900649324390721</v>
      </c>
      <c r="L42" s="20">
        <f>G42-95</f>
        <v>4.21233497131152</v>
      </c>
    </row>
    <row r="43" spans="1:14" s="11" customFormat="1" ht="27.75" customHeight="1" hidden="1">
      <c r="A43" s="36">
        <v>924</v>
      </c>
      <c r="B43" s="73"/>
      <c r="C43" s="16" t="s">
        <v>86</v>
      </c>
      <c r="D43" s="197">
        <v>15956.598</v>
      </c>
      <c r="E43" s="197">
        <v>14771.788</v>
      </c>
      <c r="F43" s="200">
        <v>13923.385</v>
      </c>
      <c r="G43" s="203">
        <f t="shared" si="0"/>
        <v>94.2565991334292</v>
      </c>
      <c r="H43" s="184">
        <f aca="true" t="shared" si="6" ref="H43:H51">F43/D43*100</f>
        <v>87.25785408644123</v>
      </c>
      <c r="I43" s="19">
        <v>15669.81</v>
      </c>
      <c r="J43" s="19">
        <f t="shared" si="4"/>
        <v>-286.78800000000047</v>
      </c>
      <c r="K43" s="38">
        <f t="shared" si="5"/>
        <v>0.9820269959799701</v>
      </c>
      <c r="L43" s="20">
        <f aca="true" t="shared" si="7" ref="L43:L51">G43-95</f>
        <v>-0.743400866570795</v>
      </c>
      <c r="M43" s="2"/>
      <c r="N43" s="2"/>
    </row>
    <row r="44" spans="1:12" s="11" customFormat="1" ht="40.5" customHeight="1" hidden="1">
      <c r="A44" s="36">
        <v>924</v>
      </c>
      <c r="B44" s="73"/>
      <c r="C44" s="16" t="s">
        <v>140</v>
      </c>
      <c r="D44" s="197">
        <v>0.87</v>
      </c>
      <c r="E44" s="197">
        <v>0.87</v>
      </c>
      <c r="F44" s="197">
        <v>0.87</v>
      </c>
      <c r="G44" s="203">
        <f t="shared" si="0"/>
        <v>100</v>
      </c>
      <c r="H44" s="184">
        <f t="shared" si="6"/>
        <v>100</v>
      </c>
      <c r="I44" s="19">
        <v>0.87</v>
      </c>
      <c r="J44" s="19">
        <f t="shared" si="4"/>
        <v>0</v>
      </c>
      <c r="K44" s="38">
        <f t="shared" si="5"/>
        <v>1</v>
      </c>
      <c r="L44" s="20">
        <f t="shared" si="7"/>
        <v>5</v>
      </c>
    </row>
    <row r="45" spans="1:12" s="11" customFormat="1" ht="27.75" customHeight="1" hidden="1">
      <c r="A45" s="36">
        <v>924</v>
      </c>
      <c r="B45" s="73"/>
      <c r="C45" s="16" t="s">
        <v>94</v>
      </c>
      <c r="D45" s="197">
        <v>803904.409</v>
      </c>
      <c r="E45" s="197">
        <v>715800.464</v>
      </c>
      <c r="F45" s="200">
        <v>645001.643</v>
      </c>
      <c r="G45" s="203">
        <f t="shared" si="0"/>
        <v>90.10914010807348</v>
      </c>
      <c r="H45" s="184">
        <f t="shared" si="6"/>
        <v>80.23362426912625</v>
      </c>
      <c r="I45" s="19">
        <v>228792.612</v>
      </c>
      <c r="J45" s="19">
        <f t="shared" si="4"/>
        <v>-575111.797</v>
      </c>
      <c r="K45" s="38">
        <f t="shared" si="5"/>
        <v>0.2846017628944239</v>
      </c>
      <c r="L45" s="20">
        <f t="shared" si="7"/>
        <v>-4.8908598919265245</v>
      </c>
    </row>
    <row r="46" spans="1:12" s="11" customFormat="1" ht="38.25" customHeight="1" hidden="1">
      <c r="A46" s="36">
        <v>924</v>
      </c>
      <c r="B46" s="73"/>
      <c r="C46" s="16" t="s">
        <v>110</v>
      </c>
      <c r="D46" s="197">
        <f>1137.4+290.35</f>
        <v>1427.75</v>
      </c>
      <c r="E46" s="197">
        <f>1137.4+290.35</f>
        <v>1427.75</v>
      </c>
      <c r="F46" s="200">
        <f>0+290.313</f>
        <v>290.313</v>
      </c>
      <c r="G46" s="203">
        <f t="shared" si="0"/>
        <v>20.3336018210471</v>
      </c>
      <c r="H46" s="184">
        <f t="shared" si="6"/>
        <v>20.3336018210471</v>
      </c>
      <c r="I46" s="19">
        <v>1427.713</v>
      </c>
      <c r="J46" s="19">
        <f t="shared" si="4"/>
        <v>-0.03700000000003456</v>
      </c>
      <c r="K46" s="38">
        <f t="shared" si="5"/>
        <v>0.9999740850989318</v>
      </c>
      <c r="L46" s="20">
        <f t="shared" si="7"/>
        <v>-74.6663981789529</v>
      </c>
    </row>
    <row r="47" spans="1:14" s="11" customFormat="1" ht="40.5" customHeight="1" hidden="1">
      <c r="A47" s="36">
        <v>924</v>
      </c>
      <c r="B47" s="73"/>
      <c r="C47" s="16" t="s">
        <v>130</v>
      </c>
      <c r="D47" s="197">
        <v>325.429</v>
      </c>
      <c r="E47" s="197">
        <v>325.429</v>
      </c>
      <c r="F47" s="200">
        <v>325.429</v>
      </c>
      <c r="G47" s="203">
        <f t="shared" si="0"/>
        <v>100</v>
      </c>
      <c r="H47" s="184">
        <f t="shared" si="6"/>
        <v>100</v>
      </c>
      <c r="I47" s="19">
        <v>325.429</v>
      </c>
      <c r="J47" s="19">
        <f t="shared" si="4"/>
        <v>0</v>
      </c>
      <c r="K47" s="38">
        <f t="shared" si="5"/>
        <v>1</v>
      </c>
      <c r="L47" s="20">
        <f t="shared" si="7"/>
        <v>5</v>
      </c>
      <c r="M47" s="2"/>
      <c r="N47" s="2"/>
    </row>
    <row r="48" spans="1:13" s="11" customFormat="1" ht="50.25" customHeight="1" hidden="1">
      <c r="A48" s="36">
        <v>924</v>
      </c>
      <c r="B48" s="73"/>
      <c r="C48" s="16" t="s">
        <v>131</v>
      </c>
      <c r="D48" s="197">
        <v>2798.776</v>
      </c>
      <c r="E48" s="197">
        <v>0</v>
      </c>
      <c r="F48" s="200">
        <v>0</v>
      </c>
      <c r="G48" s="203" t="e">
        <f t="shared" si="0"/>
        <v>#DIV/0!</v>
      </c>
      <c r="H48" s="184">
        <f t="shared" si="6"/>
        <v>0</v>
      </c>
      <c r="I48" s="19">
        <v>0</v>
      </c>
      <c r="J48" s="19">
        <f t="shared" si="4"/>
        <v>-2798.776</v>
      </c>
      <c r="K48" s="38">
        <f t="shared" si="5"/>
        <v>0</v>
      </c>
      <c r="L48" s="20" t="e">
        <f t="shared" si="7"/>
        <v>#DIV/0!</v>
      </c>
      <c r="M48" s="2"/>
    </row>
    <row r="49" spans="1:12" s="11" customFormat="1" ht="39.75" customHeight="1" hidden="1">
      <c r="A49" s="36">
        <v>924</v>
      </c>
      <c r="B49" s="73"/>
      <c r="C49" s="16" t="s">
        <v>151</v>
      </c>
      <c r="D49" s="197">
        <v>20000</v>
      </c>
      <c r="E49" s="197">
        <v>0</v>
      </c>
      <c r="F49" s="200">
        <v>0</v>
      </c>
      <c r="G49" s="203" t="e">
        <f t="shared" si="0"/>
        <v>#DIV/0!</v>
      </c>
      <c r="H49" s="184">
        <f t="shared" si="6"/>
        <v>0</v>
      </c>
      <c r="I49" s="19">
        <v>0</v>
      </c>
      <c r="J49" s="19">
        <f t="shared" si="4"/>
        <v>-20000</v>
      </c>
      <c r="K49" s="38">
        <f t="shared" si="5"/>
        <v>0</v>
      </c>
      <c r="L49" s="20" t="e">
        <f t="shared" si="7"/>
        <v>#DIV/0!</v>
      </c>
    </row>
    <row r="50" spans="1:12" s="11" customFormat="1" ht="39" customHeight="1" hidden="1">
      <c r="A50" s="36">
        <v>924</v>
      </c>
      <c r="B50" s="73"/>
      <c r="C50" s="55" t="s">
        <v>162</v>
      </c>
      <c r="D50" s="197">
        <v>2754.7</v>
      </c>
      <c r="E50" s="197">
        <v>2598.349</v>
      </c>
      <c r="F50" s="200">
        <v>1074.768</v>
      </c>
      <c r="G50" s="203">
        <f t="shared" si="0"/>
        <v>41.36349658956514</v>
      </c>
      <c r="H50" s="184">
        <f t="shared" si="6"/>
        <v>39.01579119323338</v>
      </c>
      <c r="I50" s="19">
        <v>1074.77</v>
      </c>
      <c r="J50" s="19">
        <f t="shared" si="4"/>
        <v>-1679.9299999999998</v>
      </c>
      <c r="K50" s="38">
        <f t="shared" si="5"/>
        <v>0.39015863796420663</v>
      </c>
      <c r="L50" s="20">
        <f t="shared" si="7"/>
        <v>-53.63650341043486</v>
      </c>
    </row>
    <row r="51" spans="1:12" s="2" customFormat="1" ht="27.75" customHeight="1">
      <c r="A51" s="74"/>
      <c r="B51" s="75"/>
      <c r="C51" s="16" t="s">
        <v>71</v>
      </c>
      <c r="D51" s="197">
        <v>3206.3</v>
      </c>
      <c r="E51" s="197">
        <v>1399</v>
      </c>
      <c r="F51" s="200">
        <v>0</v>
      </c>
      <c r="G51" s="203">
        <v>0</v>
      </c>
      <c r="H51" s="184">
        <f t="shared" si="6"/>
        <v>0</v>
      </c>
      <c r="I51" s="19"/>
      <c r="J51" s="19"/>
      <c r="K51" s="38"/>
      <c r="L51" s="20">
        <f t="shared" si="7"/>
        <v>-95</v>
      </c>
    </row>
    <row r="52" spans="1:12" s="2" customFormat="1" ht="30.75" customHeight="1">
      <c r="A52" s="76" t="s">
        <v>2</v>
      </c>
      <c r="B52" s="77" t="s">
        <v>79</v>
      </c>
      <c r="C52" s="37" t="s">
        <v>39</v>
      </c>
      <c r="D52" s="209">
        <f>D53+D61+D62</f>
        <v>10660697.396000002</v>
      </c>
      <c r="E52" s="198">
        <f>E53+E61+E62</f>
        <v>3423843.3839999996</v>
      </c>
      <c r="F52" s="198">
        <f>F53+F61+F62</f>
        <v>3248226.332</v>
      </c>
      <c r="G52" s="215">
        <f t="shared" si="0"/>
        <v>94.87076269841437</v>
      </c>
      <c r="H52" s="189">
        <f t="shared" si="1"/>
        <v>30.46917299443061</v>
      </c>
      <c r="I52" s="38"/>
      <c r="J52" s="38"/>
      <c r="K52" s="38"/>
      <c r="L52" s="39" t="s">
        <v>67</v>
      </c>
    </row>
    <row r="53" spans="1:12" s="8" customFormat="1" ht="17.25" customHeight="1">
      <c r="A53" s="218"/>
      <c r="B53" s="219"/>
      <c r="C53" s="16" t="s">
        <v>35</v>
      </c>
      <c r="D53" s="197">
        <v>3211283.83</v>
      </c>
      <c r="E53" s="197">
        <v>1150041.044</v>
      </c>
      <c r="F53" s="197">
        <v>1048247.432</v>
      </c>
      <c r="G53" s="203">
        <f t="shared" si="0"/>
        <v>91.14869747205302</v>
      </c>
      <c r="H53" s="184">
        <f t="shared" si="1"/>
        <v>32.642627917445715</v>
      </c>
      <c r="I53" s="19">
        <f>I54+I55+I57+I58+I59+I60+I56</f>
        <v>4486815.196</v>
      </c>
      <c r="J53" s="19">
        <f aca="true" t="shared" si="8" ref="J53:J60">I53-D53</f>
        <v>1275531.3660000004</v>
      </c>
      <c r="K53" s="19">
        <f aca="true" t="shared" si="9" ref="K53:K60">I53/D53</f>
        <v>1.3972029361229028</v>
      </c>
      <c r="L53" s="20">
        <f>G53-95</f>
        <v>-3.8513025279469844</v>
      </c>
    </row>
    <row r="54" spans="1:12" s="12" customFormat="1" ht="27" customHeight="1" hidden="1">
      <c r="A54" s="34" t="s">
        <v>2</v>
      </c>
      <c r="B54" s="42"/>
      <c r="C54" s="16" t="s">
        <v>86</v>
      </c>
      <c r="D54" s="197">
        <v>74642.517</v>
      </c>
      <c r="E54" s="210">
        <v>62227.405</v>
      </c>
      <c r="F54" s="197">
        <v>56767.358</v>
      </c>
      <c r="G54" s="203">
        <f t="shared" si="0"/>
        <v>91.22565532019212</v>
      </c>
      <c r="H54" s="184">
        <f t="shared" si="1"/>
        <v>76.05230943645697</v>
      </c>
      <c r="I54" s="19">
        <v>73255.79</v>
      </c>
      <c r="J54" s="19">
        <f t="shared" si="8"/>
        <v>-1386.7270000000135</v>
      </c>
      <c r="K54" s="38">
        <f t="shared" si="9"/>
        <v>0.9814217545745407</v>
      </c>
      <c r="L54" s="20">
        <f aca="true" t="shared" si="10" ref="L54:L62">G54-95</f>
        <v>-3.774344679807882</v>
      </c>
    </row>
    <row r="55" spans="1:12" s="12" customFormat="1" ht="39.75" customHeight="1" hidden="1">
      <c r="A55" s="34" t="s">
        <v>2</v>
      </c>
      <c r="B55" s="42"/>
      <c r="C55" s="16" t="s">
        <v>140</v>
      </c>
      <c r="D55" s="197">
        <v>2191.992</v>
      </c>
      <c r="E55" s="210">
        <v>2026.992</v>
      </c>
      <c r="F55" s="197">
        <v>1428.992</v>
      </c>
      <c r="G55" s="203">
        <f t="shared" si="0"/>
        <v>70.49815687481747</v>
      </c>
      <c r="H55" s="184">
        <f t="shared" si="1"/>
        <v>65.19147880101751</v>
      </c>
      <c r="I55" s="19">
        <v>1429</v>
      </c>
      <c r="J55" s="19">
        <f t="shared" si="8"/>
        <v>-762.9920000000002</v>
      </c>
      <c r="K55" s="38">
        <f t="shared" si="9"/>
        <v>0.6519184376585315</v>
      </c>
      <c r="L55" s="20">
        <f t="shared" si="10"/>
        <v>-24.501843125182532</v>
      </c>
    </row>
    <row r="56" spans="1:12" s="12" customFormat="1" ht="39.75" customHeight="1" hidden="1">
      <c r="A56" s="34" t="s">
        <v>2</v>
      </c>
      <c r="B56" s="42"/>
      <c r="C56" s="16" t="s">
        <v>158</v>
      </c>
      <c r="D56" s="197">
        <v>168.078</v>
      </c>
      <c r="E56" s="210">
        <v>168.078</v>
      </c>
      <c r="F56" s="197">
        <v>76.952</v>
      </c>
      <c r="G56" s="203">
        <f t="shared" si="0"/>
        <v>45.78350527731172</v>
      </c>
      <c r="H56" s="184">
        <f t="shared" si="1"/>
        <v>45.78350527731172</v>
      </c>
      <c r="I56" s="19">
        <v>168.078</v>
      </c>
      <c r="J56" s="19">
        <f>I56-D56</f>
        <v>0</v>
      </c>
      <c r="K56" s="38">
        <f>I56/D56</f>
        <v>1</v>
      </c>
      <c r="L56" s="20">
        <f t="shared" si="10"/>
        <v>-49.21649472268828</v>
      </c>
    </row>
    <row r="57" spans="1:12" s="12" customFormat="1" ht="27" customHeight="1" hidden="1">
      <c r="A57" s="34" t="s">
        <v>2</v>
      </c>
      <c r="B57" s="42"/>
      <c r="C57" s="16" t="s">
        <v>94</v>
      </c>
      <c r="D57" s="197">
        <v>4490387.132</v>
      </c>
      <c r="E57" s="210">
        <v>4130748.522</v>
      </c>
      <c r="F57" s="197">
        <v>3986238.454</v>
      </c>
      <c r="G57" s="203">
        <f t="shared" si="0"/>
        <v>96.50160092703895</v>
      </c>
      <c r="H57" s="184">
        <f t="shared" si="1"/>
        <v>88.77271239249578</v>
      </c>
      <c r="I57" s="19">
        <v>4366085</v>
      </c>
      <c r="J57" s="19">
        <f t="shared" si="8"/>
        <v>-124302.13200000022</v>
      </c>
      <c r="K57" s="38">
        <f t="shared" si="9"/>
        <v>0.9723181702721839</v>
      </c>
      <c r="L57" s="20">
        <f t="shared" si="10"/>
        <v>1.5016009270389503</v>
      </c>
    </row>
    <row r="58" spans="1:12" s="12" customFormat="1" ht="39.75" customHeight="1" hidden="1">
      <c r="A58" s="34" t="s">
        <v>2</v>
      </c>
      <c r="B58" s="42"/>
      <c r="C58" s="16" t="s">
        <v>95</v>
      </c>
      <c r="D58" s="197">
        <v>41596.887</v>
      </c>
      <c r="E58" s="210">
        <v>41097.5698</v>
      </c>
      <c r="F58" s="197">
        <v>39629.406</v>
      </c>
      <c r="G58" s="203">
        <f t="shared" si="0"/>
        <v>96.42761407269391</v>
      </c>
      <c r="H58" s="184">
        <f t="shared" si="1"/>
        <v>95.2701244206087</v>
      </c>
      <c r="I58" s="19">
        <f>37105.715+2670.57</f>
        <v>39776.284999999996</v>
      </c>
      <c r="J58" s="19">
        <f t="shared" si="8"/>
        <v>-1820.6020000000062</v>
      </c>
      <c r="K58" s="38">
        <f t="shared" si="9"/>
        <v>0.9562322536299409</v>
      </c>
      <c r="L58" s="20">
        <f t="shared" si="10"/>
        <v>1.4276140726939133</v>
      </c>
    </row>
    <row r="59" spans="1:12" s="12" customFormat="1" ht="41.25" customHeight="1" hidden="1">
      <c r="A59" s="34" t="s">
        <v>2</v>
      </c>
      <c r="B59" s="42"/>
      <c r="C59" s="16" t="s">
        <v>109</v>
      </c>
      <c r="D59" s="197">
        <v>2389.05</v>
      </c>
      <c r="E59" s="210">
        <v>2389.049</v>
      </c>
      <c r="F59" s="197">
        <v>2370.953</v>
      </c>
      <c r="G59" s="203">
        <f t="shared" si="0"/>
        <v>99.24254379043711</v>
      </c>
      <c r="H59" s="184">
        <f t="shared" si="1"/>
        <v>99.24250224984826</v>
      </c>
      <c r="I59" s="19">
        <v>2378.116</v>
      </c>
      <c r="J59" s="19">
        <f t="shared" si="8"/>
        <v>-10.934000000000196</v>
      </c>
      <c r="K59" s="38">
        <f t="shared" si="9"/>
        <v>0.995423285406333</v>
      </c>
      <c r="L59" s="20">
        <f t="shared" si="10"/>
        <v>4.242543790437111</v>
      </c>
    </row>
    <row r="60" spans="1:12" s="12" customFormat="1" ht="39.75" customHeight="1" hidden="1">
      <c r="A60" s="34" t="s">
        <v>2</v>
      </c>
      <c r="B60" s="42"/>
      <c r="C60" s="16" t="s">
        <v>98</v>
      </c>
      <c r="D60" s="197">
        <v>3892.3</v>
      </c>
      <c r="E60" s="210">
        <v>3567.938</v>
      </c>
      <c r="F60" s="197">
        <v>3364.323</v>
      </c>
      <c r="G60" s="203">
        <f t="shared" si="0"/>
        <v>94.29320240430185</v>
      </c>
      <c r="H60" s="184">
        <f t="shared" si="1"/>
        <v>86.43534671017136</v>
      </c>
      <c r="I60" s="19">
        <v>3722.927</v>
      </c>
      <c r="J60" s="19">
        <f t="shared" si="8"/>
        <v>-169.37300000000005</v>
      </c>
      <c r="K60" s="38">
        <f t="shared" si="9"/>
        <v>0.9564851116306554</v>
      </c>
      <c r="L60" s="20">
        <f t="shared" si="10"/>
        <v>-0.7067975956981485</v>
      </c>
    </row>
    <row r="61" spans="1:12" s="2" customFormat="1" ht="16.5" customHeight="1">
      <c r="A61" s="220"/>
      <c r="B61" s="221"/>
      <c r="C61" s="16" t="s">
        <v>36</v>
      </c>
      <c r="D61" s="197">
        <v>7446702.766</v>
      </c>
      <c r="E61" s="197">
        <v>2273802.34</v>
      </c>
      <c r="F61" s="200">
        <v>2199978.9</v>
      </c>
      <c r="G61" s="203">
        <f t="shared" si="0"/>
        <v>96.75330442311007</v>
      </c>
      <c r="H61" s="184">
        <f t="shared" si="1"/>
        <v>29.54299331033619</v>
      </c>
      <c r="I61" s="19">
        <f>H61/G61*100</f>
        <v>30.534350724748666</v>
      </c>
      <c r="J61" s="19">
        <f>H61/F61*100</f>
        <v>0.0013428762116916755</v>
      </c>
      <c r="K61" s="19">
        <f>J61/I61*100</f>
        <v>0.0043979196538253195</v>
      </c>
      <c r="L61" s="20">
        <f t="shared" si="10"/>
        <v>1.753304423110066</v>
      </c>
    </row>
    <row r="62" spans="1:13" s="2" customFormat="1" ht="27" customHeight="1">
      <c r="A62" s="222"/>
      <c r="B62" s="223"/>
      <c r="C62" s="16" t="s">
        <v>71</v>
      </c>
      <c r="D62" s="197">
        <v>2710.8</v>
      </c>
      <c r="E62" s="197">
        <v>0</v>
      </c>
      <c r="F62" s="197">
        <v>0</v>
      </c>
      <c r="G62" s="203">
        <v>0</v>
      </c>
      <c r="H62" s="184">
        <f t="shared" si="1"/>
        <v>0</v>
      </c>
      <c r="I62" s="19"/>
      <c r="J62" s="19"/>
      <c r="K62" s="38"/>
      <c r="L62" s="20">
        <f t="shared" si="10"/>
        <v>-95</v>
      </c>
      <c r="M62" s="11"/>
    </row>
    <row r="63" spans="1:12" s="2" customFormat="1" ht="30.75" customHeight="1">
      <c r="A63" s="34" t="s">
        <v>3</v>
      </c>
      <c r="B63" s="37" t="s">
        <v>4</v>
      </c>
      <c r="C63" s="37" t="s">
        <v>40</v>
      </c>
      <c r="D63" s="198">
        <f>D64+D79</f>
        <v>321820.947</v>
      </c>
      <c r="E63" s="198">
        <f>E64+E79</f>
        <v>131000.576</v>
      </c>
      <c r="F63" s="198">
        <f>F64+F79</f>
        <v>130066.45899999999</v>
      </c>
      <c r="G63" s="215">
        <f t="shared" si="0"/>
        <v>99.28693672308736</v>
      </c>
      <c r="H63" s="189">
        <f t="shared" si="1"/>
        <v>40.41578406019667</v>
      </c>
      <c r="I63" s="38"/>
      <c r="J63" s="38"/>
      <c r="K63" s="38"/>
      <c r="L63" s="39" t="s">
        <v>67</v>
      </c>
    </row>
    <row r="64" spans="1:12" s="8" customFormat="1" ht="17.25" customHeight="1">
      <c r="A64" s="40"/>
      <c r="B64" s="41"/>
      <c r="C64" s="55" t="s">
        <v>35</v>
      </c>
      <c r="D64" s="197">
        <v>320256.847</v>
      </c>
      <c r="E64" s="197">
        <v>130483.656</v>
      </c>
      <c r="F64" s="197">
        <v>129554.851</v>
      </c>
      <c r="G64" s="213">
        <f t="shared" si="0"/>
        <v>99.28818288169361</v>
      </c>
      <c r="H64" s="184">
        <f t="shared" si="1"/>
        <v>40.453421125450596</v>
      </c>
      <c r="I64" s="19">
        <v>286240.6816</v>
      </c>
      <c r="J64" s="19">
        <v>-1213.9433999999892</v>
      </c>
      <c r="K64" s="19">
        <v>0.9957769216619841</v>
      </c>
      <c r="L64" s="20">
        <f>G64-95</f>
        <v>4.288182881693615</v>
      </c>
    </row>
    <row r="65" spans="1:12" s="12" customFormat="1" ht="27" customHeight="1" hidden="1">
      <c r="A65" s="34" t="s">
        <v>3</v>
      </c>
      <c r="B65" s="42"/>
      <c r="C65" s="55" t="s">
        <v>86</v>
      </c>
      <c r="D65" s="197">
        <v>30049.949</v>
      </c>
      <c r="E65" s="197">
        <v>27694.123</v>
      </c>
      <c r="F65" s="197">
        <v>26784.964</v>
      </c>
      <c r="G65" s="203">
        <f t="shared" si="0"/>
        <v>96.71714103385763</v>
      </c>
      <c r="H65" s="184">
        <f aca="true" t="shared" si="11" ref="H65:H79">F65/D65*100</f>
        <v>89.1348068510865</v>
      </c>
      <c r="I65" s="19">
        <v>29973.760000000002</v>
      </c>
      <c r="J65" s="19">
        <v>-76.18899999999849</v>
      </c>
      <c r="K65" s="38">
        <v>0.9974645880430613</v>
      </c>
      <c r="L65" s="20">
        <f aca="true" t="shared" si="12" ref="L65:L96">G65-95</f>
        <v>1.7171410338576294</v>
      </c>
    </row>
    <row r="66" spans="1:12" s="12" customFormat="1" ht="54" customHeight="1" hidden="1">
      <c r="A66" s="34" t="s">
        <v>3</v>
      </c>
      <c r="B66" s="42"/>
      <c r="C66" s="55" t="s">
        <v>142</v>
      </c>
      <c r="D66" s="197">
        <v>120</v>
      </c>
      <c r="E66" s="197">
        <v>120</v>
      </c>
      <c r="F66" s="197">
        <v>120</v>
      </c>
      <c r="G66" s="203">
        <f t="shared" si="0"/>
        <v>100</v>
      </c>
      <c r="H66" s="184">
        <f t="shared" si="11"/>
        <v>100</v>
      </c>
      <c r="I66" s="19">
        <v>120</v>
      </c>
      <c r="J66" s="19">
        <v>0</v>
      </c>
      <c r="K66" s="38">
        <v>1</v>
      </c>
      <c r="L66" s="20">
        <f t="shared" si="12"/>
        <v>5</v>
      </c>
    </row>
    <row r="67" spans="1:12" s="12" customFormat="1" ht="38.25" customHeight="1" hidden="1">
      <c r="A67" s="34" t="s">
        <v>3</v>
      </c>
      <c r="B67" s="42"/>
      <c r="C67" s="55" t="s">
        <v>126</v>
      </c>
      <c r="D67" s="197">
        <v>352.3</v>
      </c>
      <c r="E67" s="197">
        <v>352.3</v>
      </c>
      <c r="F67" s="197">
        <v>352.3</v>
      </c>
      <c r="G67" s="203">
        <f t="shared" si="0"/>
        <v>100</v>
      </c>
      <c r="H67" s="184">
        <f t="shared" si="11"/>
        <v>100</v>
      </c>
      <c r="I67" s="19">
        <v>352.3</v>
      </c>
      <c r="J67" s="19">
        <v>0</v>
      </c>
      <c r="K67" s="38">
        <v>1</v>
      </c>
      <c r="L67" s="20">
        <f t="shared" si="12"/>
        <v>5</v>
      </c>
    </row>
    <row r="68" spans="1:12" s="12" customFormat="1" ht="27" customHeight="1" hidden="1">
      <c r="A68" s="34" t="s">
        <v>3</v>
      </c>
      <c r="B68" s="42"/>
      <c r="C68" s="55" t="s">
        <v>89</v>
      </c>
      <c r="D68" s="197">
        <v>2299.905</v>
      </c>
      <c r="E68" s="197">
        <v>2001.165</v>
      </c>
      <c r="F68" s="197">
        <v>1942.263</v>
      </c>
      <c r="G68" s="203">
        <f t="shared" si="0"/>
        <v>97.0566145220409</v>
      </c>
      <c r="H68" s="184">
        <f t="shared" si="11"/>
        <v>84.44970553131542</v>
      </c>
      <c r="I68" s="19">
        <v>2170.396</v>
      </c>
      <c r="J68" s="19">
        <v>-129.50900000000001</v>
      </c>
      <c r="K68" s="38">
        <v>0.9436894132583737</v>
      </c>
      <c r="L68" s="20">
        <f t="shared" si="12"/>
        <v>2.0566145220409027</v>
      </c>
    </row>
    <row r="69" spans="1:12" s="12" customFormat="1" ht="27.75" customHeight="1" hidden="1">
      <c r="A69" s="34" t="s">
        <v>3</v>
      </c>
      <c r="B69" s="42"/>
      <c r="C69" s="55" t="s">
        <v>88</v>
      </c>
      <c r="D69" s="197">
        <v>694.1</v>
      </c>
      <c r="E69" s="197">
        <v>694.1</v>
      </c>
      <c r="F69" s="197">
        <v>688.397</v>
      </c>
      <c r="G69" s="203">
        <f t="shared" si="0"/>
        <v>99.17836046679153</v>
      </c>
      <c r="H69" s="184">
        <f t="shared" si="11"/>
        <v>99.17836046679153</v>
      </c>
      <c r="I69" s="19">
        <v>694.087</v>
      </c>
      <c r="J69" s="19">
        <v>-0.013000000000033651</v>
      </c>
      <c r="K69" s="38">
        <v>0.9999812707102722</v>
      </c>
      <c r="L69" s="20">
        <f t="shared" si="12"/>
        <v>4.178360466791531</v>
      </c>
    </row>
    <row r="70" spans="1:12" s="12" customFormat="1" ht="27.75" customHeight="1" hidden="1">
      <c r="A70" s="34" t="s">
        <v>3</v>
      </c>
      <c r="B70" s="42"/>
      <c r="C70" s="55" t="s">
        <v>87</v>
      </c>
      <c r="D70" s="197">
        <v>1115.6</v>
      </c>
      <c r="E70" s="197">
        <v>1076.326</v>
      </c>
      <c r="F70" s="197">
        <v>1076.326</v>
      </c>
      <c r="G70" s="203">
        <f t="shared" si="0"/>
        <v>100</v>
      </c>
      <c r="H70" s="184">
        <f t="shared" si="11"/>
        <v>96.4795625672284</v>
      </c>
      <c r="I70" s="19">
        <v>1115.6</v>
      </c>
      <c r="J70" s="19">
        <v>0</v>
      </c>
      <c r="K70" s="38">
        <v>1</v>
      </c>
      <c r="L70" s="20">
        <f t="shared" si="12"/>
        <v>5</v>
      </c>
    </row>
    <row r="71" spans="1:12" s="12" customFormat="1" ht="38.25" hidden="1">
      <c r="A71" s="34" t="s">
        <v>3</v>
      </c>
      <c r="B71" s="42"/>
      <c r="C71" s="55" t="s">
        <v>90</v>
      </c>
      <c r="D71" s="197">
        <v>7002.261</v>
      </c>
      <c r="E71" s="197">
        <v>6157.882</v>
      </c>
      <c r="F71" s="197">
        <v>6126.934</v>
      </c>
      <c r="G71" s="203">
        <f t="shared" si="0"/>
        <v>99.49742460151072</v>
      </c>
      <c r="H71" s="184">
        <f t="shared" si="11"/>
        <v>87.49936627612138</v>
      </c>
      <c r="I71" s="19">
        <v>6838.5206</v>
      </c>
      <c r="J71" s="19">
        <v>-163.7404000000006</v>
      </c>
      <c r="K71" s="38">
        <v>0.9766160672959776</v>
      </c>
      <c r="L71" s="20">
        <f t="shared" si="12"/>
        <v>4.4974246015107155</v>
      </c>
    </row>
    <row r="72" spans="1:12" s="12" customFormat="1" ht="26.25" customHeight="1" hidden="1">
      <c r="A72" s="34" t="s">
        <v>3</v>
      </c>
      <c r="B72" s="42"/>
      <c r="C72" s="55" t="s">
        <v>100</v>
      </c>
      <c r="D72" s="197">
        <v>671.3</v>
      </c>
      <c r="E72" s="197">
        <v>380</v>
      </c>
      <c r="F72" s="197">
        <v>377.266</v>
      </c>
      <c r="G72" s="203">
        <f aca="true" t="shared" si="13" ref="G72:G79">F72/E72*100</f>
        <v>99.28052631578947</v>
      </c>
      <c r="H72" s="184">
        <f t="shared" si="11"/>
        <v>56.19931476240132</v>
      </c>
      <c r="I72" s="19">
        <v>574.1</v>
      </c>
      <c r="J72" s="19">
        <v>-97.19999999999993</v>
      </c>
      <c r="K72" s="38">
        <v>0.8552063161030836</v>
      </c>
      <c r="L72" s="20">
        <f t="shared" si="12"/>
        <v>4.280526315789473</v>
      </c>
    </row>
    <row r="73" spans="1:12" s="12" customFormat="1" ht="27" customHeight="1" hidden="1">
      <c r="A73" s="34" t="s">
        <v>3</v>
      </c>
      <c r="B73" s="42"/>
      <c r="C73" s="78" t="s">
        <v>148</v>
      </c>
      <c r="D73" s="197">
        <v>803.932</v>
      </c>
      <c r="E73" s="197">
        <v>803.932</v>
      </c>
      <c r="F73" s="197">
        <v>687.13</v>
      </c>
      <c r="G73" s="203">
        <f t="shared" si="13"/>
        <v>85.47115925227506</v>
      </c>
      <c r="H73" s="184">
        <f t="shared" si="11"/>
        <v>85.47115925227506</v>
      </c>
      <c r="I73" s="19">
        <v>687.13</v>
      </c>
      <c r="J73" s="19">
        <v>-116.80200000000002</v>
      </c>
      <c r="K73" s="38">
        <v>0.8547115925227506</v>
      </c>
      <c r="L73" s="20">
        <f t="shared" si="12"/>
        <v>-9.528840747724942</v>
      </c>
    </row>
    <row r="74" spans="1:12" s="12" customFormat="1" ht="26.25" customHeight="1" hidden="1">
      <c r="A74" s="79" t="s">
        <v>3</v>
      </c>
      <c r="B74" s="80"/>
      <c r="C74" s="58" t="s">
        <v>149</v>
      </c>
      <c r="D74" s="197">
        <v>0</v>
      </c>
      <c r="E74" s="197">
        <v>0</v>
      </c>
      <c r="F74" s="197">
        <v>0</v>
      </c>
      <c r="G74" s="203" t="e">
        <f t="shared" si="13"/>
        <v>#DIV/0!</v>
      </c>
      <c r="H74" s="184" t="e">
        <f t="shared" si="11"/>
        <v>#DIV/0!</v>
      </c>
      <c r="I74" s="18">
        <v>0</v>
      </c>
      <c r="J74" s="19">
        <v>0</v>
      </c>
      <c r="K74" s="38" t="e">
        <v>#DIV/0!</v>
      </c>
      <c r="L74" s="20" t="e">
        <f t="shared" si="12"/>
        <v>#DIV/0!</v>
      </c>
    </row>
    <row r="75" spans="1:12" s="12" customFormat="1" ht="27.75" customHeight="1" hidden="1">
      <c r="A75" s="34" t="s">
        <v>3</v>
      </c>
      <c r="B75" s="42"/>
      <c r="C75" s="78" t="s">
        <v>101</v>
      </c>
      <c r="D75" s="197">
        <v>236737.512</v>
      </c>
      <c r="E75" s="197">
        <v>202530.998</v>
      </c>
      <c r="F75" s="197">
        <v>200166.747</v>
      </c>
      <c r="G75" s="203">
        <f t="shared" si="13"/>
        <v>98.83264733628579</v>
      </c>
      <c r="H75" s="184">
        <f t="shared" si="11"/>
        <v>84.552188332536</v>
      </c>
      <c r="I75" s="19">
        <v>236259.95799999998</v>
      </c>
      <c r="J75" s="19">
        <v>-477.5540000000037</v>
      </c>
      <c r="K75" s="38">
        <v>0.9979827700478663</v>
      </c>
      <c r="L75" s="20">
        <f t="shared" si="12"/>
        <v>3.8326473362857882</v>
      </c>
    </row>
    <row r="76" spans="1:12" s="12" customFormat="1" ht="27.75" customHeight="1" hidden="1">
      <c r="A76" s="34" t="s">
        <v>3</v>
      </c>
      <c r="B76" s="42"/>
      <c r="C76" s="81" t="s">
        <v>102</v>
      </c>
      <c r="D76" s="197">
        <v>1260.8</v>
      </c>
      <c r="E76" s="197">
        <v>1260.8</v>
      </c>
      <c r="F76" s="197">
        <v>1222.976</v>
      </c>
      <c r="G76" s="203">
        <f t="shared" si="13"/>
        <v>97.00000000000001</v>
      </c>
      <c r="H76" s="184">
        <f t="shared" si="11"/>
        <v>97.00000000000001</v>
      </c>
      <c r="I76" s="19">
        <v>1223</v>
      </c>
      <c r="J76" s="19">
        <v>-37.799999999999955</v>
      </c>
      <c r="K76" s="38">
        <v>0.970019035532995</v>
      </c>
      <c r="L76" s="20">
        <f t="shared" si="12"/>
        <v>2.000000000000014</v>
      </c>
    </row>
    <row r="77" spans="1:12" s="12" customFormat="1" ht="27.75" customHeight="1" hidden="1">
      <c r="A77" s="34" t="s">
        <v>3</v>
      </c>
      <c r="B77" s="42"/>
      <c r="C77" s="78" t="s">
        <v>103</v>
      </c>
      <c r="D77" s="197">
        <v>2068.365</v>
      </c>
      <c r="E77" s="197">
        <v>1860.191</v>
      </c>
      <c r="F77" s="197">
        <v>1699.741</v>
      </c>
      <c r="G77" s="203">
        <f t="shared" si="13"/>
        <v>91.37454164652983</v>
      </c>
      <c r="H77" s="184">
        <f t="shared" si="11"/>
        <v>82.17800049797788</v>
      </c>
      <c r="I77" s="19">
        <v>1954</v>
      </c>
      <c r="J77" s="19">
        <v>-114.36499999999978</v>
      </c>
      <c r="K77" s="38">
        <v>0.9447075346952787</v>
      </c>
      <c r="L77" s="20">
        <f t="shared" si="12"/>
        <v>-3.625458353470165</v>
      </c>
    </row>
    <row r="78" spans="1:12" s="12" customFormat="1" ht="51" hidden="1">
      <c r="A78" s="34" t="s">
        <v>3</v>
      </c>
      <c r="B78" s="42"/>
      <c r="C78" s="55" t="s">
        <v>91</v>
      </c>
      <c r="D78" s="197">
        <v>4278.6</v>
      </c>
      <c r="E78" s="197">
        <v>3978.41</v>
      </c>
      <c r="F78" s="197">
        <v>3877.749</v>
      </c>
      <c r="G78" s="203">
        <f t="shared" si="13"/>
        <v>97.46981834451451</v>
      </c>
      <c r="H78" s="184">
        <f t="shared" si="11"/>
        <v>90.63125788809423</v>
      </c>
      <c r="I78" s="19">
        <v>4277.83</v>
      </c>
      <c r="J78" s="19">
        <v>-0.7700000000004366</v>
      </c>
      <c r="K78" s="38">
        <v>0.9998200345907539</v>
      </c>
      <c r="L78" s="20">
        <f t="shared" si="12"/>
        <v>2.4698183445145077</v>
      </c>
    </row>
    <row r="79" spans="1:12" s="2" customFormat="1" ht="18" customHeight="1">
      <c r="A79" s="48"/>
      <c r="B79" s="49"/>
      <c r="C79" s="55" t="s">
        <v>36</v>
      </c>
      <c r="D79" s="197">
        <v>1564.1</v>
      </c>
      <c r="E79" s="197">
        <v>516.92</v>
      </c>
      <c r="F79" s="197">
        <v>511.608</v>
      </c>
      <c r="G79" s="203">
        <f t="shared" si="13"/>
        <v>98.97237483556451</v>
      </c>
      <c r="H79" s="184">
        <f t="shared" si="11"/>
        <v>32.709417556422224</v>
      </c>
      <c r="I79" s="19"/>
      <c r="J79" s="19"/>
      <c r="K79" s="19"/>
      <c r="L79" s="20">
        <f t="shared" si="12"/>
        <v>3.9723748355645085</v>
      </c>
    </row>
    <row r="80" spans="1:12" s="2" customFormat="1" ht="30" customHeight="1">
      <c r="A80" s="34" t="s">
        <v>5</v>
      </c>
      <c r="B80" s="37" t="s">
        <v>6</v>
      </c>
      <c r="C80" s="37" t="s">
        <v>41</v>
      </c>
      <c r="D80" s="198">
        <f>D81+D96</f>
        <v>450032.274</v>
      </c>
      <c r="E80" s="198">
        <f>E81+E96</f>
        <v>159928.34199999998</v>
      </c>
      <c r="F80" s="198">
        <f>F81+F96</f>
        <v>159184.90800000002</v>
      </c>
      <c r="G80" s="211">
        <f aca="true" t="shared" si="14" ref="G80:G130">F80/E80*100</f>
        <v>99.535145559128</v>
      </c>
      <c r="H80" s="189">
        <f aca="true" t="shared" si="15" ref="H80:H132">F80/D80*100</f>
        <v>35.37188712825517</v>
      </c>
      <c r="I80" s="38"/>
      <c r="J80" s="38"/>
      <c r="K80" s="38"/>
      <c r="L80" s="39" t="s">
        <v>67</v>
      </c>
    </row>
    <row r="81" spans="1:12" s="8" customFormat="1" ht="16.5" customHeight="1">
      <c r="A81" s="40"/>
      <c r="B81" s="41"/>
      <c r="C81" s="55" t="s">
        <v>35</v>
      </c>
      <c r="D81" s="197">
        <v>445246.674</v>
      </c>
      <c r="E81" s="197">
        <v>158590.838</v>
      </c>
      <c r="F81" s="197">
        <v>157867.249</v>
      </c>
      <c r="G81" s="203">
        <f t="shared" si="14"/>
        <v>99.54373845984723</v>
      </c>
      <c r="H81" s="184">
        <f t="shared" si="15"/>
        <v>35.45613212149453</v>
      </c>
      <c r="I81" s="19">
        <v>361095.972</v>
      </c>
      <c r="J81" s="19">
        <v>-4823.348999999987</v>
      </c>
      <c r="K81" s="19">
        <v>0.9868185451732405</v>
      </c>
      <c r="L81" s="20">
        <f t="shared" si="12"/>
        <v>4.5437384598472335</v>
      </c>
    </row>
    <row r="82" spans="1:12" s="12" customFormat="1" ht="26.25" customHeight="1" hidden="1">
      <c r="A82" s="34" t="s">
        <v>5</v>
      </c>
      <c r="B82" s="42"/>
      <c r="C82" s="55" t="s">
        <v>86</v>
      </c>
      <c r="D82" s="197"/>
      <c r="E82" s="197"/>
      <c r="F82" s="203">
        <v>34028.346</v>
      </c>
      <c r="G82" s="203" t="e">
        <f t="shared" si="14"/>
        <v>#DIV/0!</v>
      </c>
      <c r="H82" s="184" t="e">
        <f aca="true" t="shared" si="16" ref="H82:H96">F82/D82*100</f>
        <v>#DIV/0!</v>
      </c>
      <c r="I82" s="19">
        <v>38611.47999999999</v>
      </c>
      <c r="J82" s="19">
        <v>-427.52000000001135</v>
      </c>
      <c r="K82" s="38">
        <v>0.9890488998181303</v>
      </c>
      <c r="L82" s="20" t="e">
        <f t="shared" si="12"/>
        <v>#DIV/0!</v>
      </c>
    </row>
    <row r="83" spans="1:12" s="12" customFormat="1" ht="54" customHeight="1" hidden="1">
      <c r="A83" s="34" t="s">
        <v>5</v>
      </c>
      <c r="B83" s="42"/>
      <c r="C83" s="55" t="s">
        <v>142</v>
      </c>
      <c r="D83" s="197"/>
      <c r="E83" s="197"/>
      <c r="F83" s="197">
        <v>767.296</v>
      </c>
      <c r="G83" s="203" t="e">
        <f t="shared" si="14"/>
        <v>#DIV/0!</v>
      </c>
      <c r="H83" s="184" t="e">
        <f t="shared" si="16"/>
        <v>#DIV/0!</v>
      </c>
      <c r="I83" s="19">
        <v>796</v>
      </c>
      <c r="J83" s="19">
        <v>0.05999999999994543</v>
      </c>
      <c r="K83" s="38">
        <v>1.000075382566525</v>
      </c>
      <c r="L83" s="20" t="e">
        <f t="shared" si="12"/>
        <v>#DIV/0!</v>
      </c>
    </row>
    <row r="84" spans="1:12" s="12" customFormat="1" ht="39.75" customHeight="1" hidden="1">
      <c r="A84" s="34" t="s">
        <v>5</v>
      </c>
      <c r="B84" s="42"/>
      <c r="C84" s="55" t="s">
        <v>126</v>
      </c>
      <c r="D84" s="197"/>
      <c r="E84" s="197"/>
      <c r="F84" s="197">
        <v>433.4</v>
      </c>
      <c r="G84" s="203" t="e">
        <f t="shared" si="14"/>
        <v>#DIV/0!</v>
      </c>
      <c r="H84" s="184" t="e">
        <f t="shared" si="16"/>
        <v>#DIV/0!</v>
      </c>
      <c r="I84" s="19">
        <v>433.4</v>
      </c>
      <c r="J84" s="19">
        <v>0</v>
      </c>
      <c r="K84" s="38">
        <v>1</v>
      </c>
      <c r="L84" s="20" t="e">
        <f t="shared" si="12"/>
        <v>#DIV/0!</v>
      </c>
    </row>
    <row r="85" spans="1:12" s="11" customFormat="1" ht="26.25" customHeight="1" hidden="1">
      <c r="A85" s="34" t="s">
        <v>5</v>
      </c>
      <c r="B85" s="42"/>
      <c r="C85" s="55" t="s">
        <v>89</v>
      </c>
      <c r="D85" s="197"/>
      <c r="E85" s="197"/>
      <c r="F85" s="197">
        <v>5360.779</v>
      </c>
      <c r="G85" s="203" t="e">
        <f t="shared" si="14"/>
        <v>#DIV/0!</v>
      </c>
      <c r="H85" s="184" t="e">
        <f t="shared" si="16"/>
        <v>#DIV/0!</v>
      </c>
      <c r="I85" s="19">
        <v>6989.544</v>
      </c>
      <c r="J85" s="19">
        <v>-94.15599999999995</v>
      </c>
      <c r="K85" s="38">
        <v>0.9867080762878156</v>
      </c>
      <c r="L85" s="20" t="e">
        <f t="shared" si="12"/>
        <v>#DIV/0!</v>
      </c>
    </row>
    <row r="86" spans="1:12" s="11" customFormat="1" ht="26.25" customHeight="1" hidden="1">
      <c r="A86" s="34" t="s">
        <v>5</v>
      </c>
      <c r="B86" s="42"/>
      <c r="C86" s="55" t="s">
        <v>88</v>
      </c>
      <c r="D86" s="197"/>
      <c r="E86" s="197"/>
      <c r="F86" s="197">
        <v>2675.786</v>
      </c>
      <c r="G86" s="203" t="e">
        <f t="shared" si="14"/>
        <v>#DIV/0!</v>
      </c>
      <c r="H86" s="184" t="e">
        <f t="shared" si="16"/>
        <v>#DIV/0!</v>
      </c>
      <c r="I86" s="19">
        <v>2690.785</v>
      </c>
      <c r="J86" s="19">
        <v>-0.015000000000327418</v>
      </c>
      <c r="K86" s="38">
        <v>0.9999944254496803</v>
      </c>
      <c r="L86" s="20" t="e">
        <f t="shared" si="12"/>
        <v>#DIV/0!</v>
      </c>
    </row>
    <row r="87" spans="1:12" s="11" customFormat="1" ht="27" customHeight="1" hidden="1">
      <c r="A87" s="34" t="s">
        <v>5</v>
      </c>
      <c r="B87" s="42"/>
      <c r="C87" s="55" t="s">
        <v>87</v>
      </c>
      <c r="D87" s="197"/>
      <c r="E87" s="197"/>
      <c r="F87" s="197">
        <v>3936</v>
      </c>
      <c r="G87" s="203" t="e">
        <f t="shared" si="14"/>
        <v>#DIV/0!</v>
      </c>
      <c r="H87" s="184" t="e">
        <f t="shared" si="16"/>
        <v>#DIV/0!</v>
      </c>
      <c r="I87" s="19">
        <v>4586.104</v>
      </c>
      <c r="J87" s="19">
        <v>-26.39599999999973</v>
      </c>
      <c r="K87" s="38">
        <v>0.9942772899728998</v>
      </c>
      <c r="L87" s="20" t="e">
        <f t="shared" si="12"/>
        <v>#DIV/0!</v>
      </c>
    </row>
    <row r="88" spans="1:12" s="11" customFormat="1" ht="38.25" hidden="1">
      <c r="A88" s="34" t="s">
        <v>5</v>
      </c>
      <c r="B88" s="42"/>
      <c r="C88" s="55" t="s">
        <v>90</v>
      </c>
      <c r="D88" s="197"/>
      <c r="E88" s="197"/>
      <c r="F88" s="197">
        <v>1571.934</v>
      </c>
      <c r="G88" s="203" t="e">
        <f t="shared" si="14"/>
        <v>#DIV/0!</v>
      </c>
      <c r="H88" s="184" t="e">
        <f t="shared" si="16"/>
        <v>#DIV/0!</v>
      </c>
      <c r="I88" s="19">
        <v>1635.108</v>
      </c>
      <c r="J88" s="19">
        <v>-0.008000000000038199</v>
      </c>
      <c r="K88" s="38">
        <v>0.9999951073807607</v>
      </c>
      <c r="L88" s="20" t="e">
        <f t="shared" si="12"/>
        <v>#DIV/0!</v>
      </c>
    </row>
    <row r="89" spans="1:12" s="11" customFormat="1" ht="25.5" hidden="1">
      <c r="A89" s="34" t="s">
        <v>5</v>
      </c>
      <c r="B89" s="42"/>
      <c r="C89" s="55" t="s">
        <v>100</v>
      </c>
      <c r="D89" s="197"/>
      <c r="E89" s="197"/>
      <c r="F89" s="197">
        <v>981.827</v>
      </c>
      <c r="G89" s="203" t="e">
        <f t="shared" si="14"/>
        <v>#DIV/0!</v>
      </c>
      <c r="H89" s="184" t="e">
        <f t="shared" si="16"/>
        <v>#DIV/0!</v>
      </c>
      <c r="I89" s="19">
        <v>984.3</v>
      </c>
      <c r="J89" s="19">
        <v>0</v>
      </c>
      <c r="K89" s="38">
        <v>1</v>
      </c>
      <c r="L89" s="20" t="e">
        <f t="shared" si="12"/>
        <v>#DIV/0!</v>
      </c>
    </row>
    <row r="90" spans="1:12" s="11" customFormat="1" ht="25.5" hidden="1">
      <c r="A90" s="34" t="s">
        <v>5</v>
      </c>
      <c r="B90" s="42"/>
      <c r="C90" s="78" t="s">
        <v>148</v>
      </c>
      <c r="D90" s="197"/>
      <c r="E90" s="197"/>
      <c r="F90" s="197">
        <v>2338.088</v>
      </c>
      <c r="G90" s="203" t="e">
        <f t="shared" si="14"/>
        <v>#DIV/0!</v>
      </c>
      <c r="H90" s="184" t="e">
        <f t="shared" si="16"/>
        <v>#DIV/0!</v>
      </c>
      <c r="I90" s="19">
        <v>5699.07</v>
      </c>
      <c r="J90" s="19">
        <v>-614.29</v>
      </c>
      <c r="K90" s="38">
        <v>0.9026999885956131</v>
      </c>
      <c r="L90" s="20" t="e">
        <f t="shared" si="12"/>
        <v>#DIV/0!</v>
      </c>
    </row>
    <row r="91" spans="1:12" s="12" customFormat="1" ht="26.25" customHeight="1" hidden="1">
      <c r="A91" s="34" t="s">
        <v>5</v>
      </c>
      <c r="B91" s="42"/>
      <c r="C91" s="55" t="s">
        <v>149</v>
      </c>
      <c r="D91" s="197"/>
      <c r="E91" s="197"/>
      <c r="F91" s="197">
        <v>1480.575</v>
      </c>
      <c r="G91" s="203" t="e">
        <f t="shared" si="14"/>
        <v>#DIV/0!</v>
      </c>
      <c r="H91" s="184" t="e">
        <f t="shared" si="16"/>
        <v>#DIV/0!</v>
      </c>
      <c r="I91" s="19">
        <v>1885</v>
      </c>
      <c r="J91" s="19">
        <v>0</v>
      </c>
      <c r="K91" s="38">
        <v>1</v>
      </c>
      <c r="L91" s="20" t="e">
        <f t="shared" si="12"/>
        <v>#DIV/0!</v>
      </c>
    </row>
    <row r="92" spans="1:12" s="12" customFormat="1" ht="28.5" customHeight="1" hidden="1">
      <c r="A92" s="34" t="s">
        <v>5</v>
      </c>
      <c r="B92" s="42"/>
      <c r="C92" s="78" t="s">
        <v>101</v>
      </c>
      <c r="D92" s="197"/>
      <c r="E92" s="197"/>
      <c r="F92" s="197">
        <v>231486.328</v>
      </c>
      <c r="G92" s="203" t="e">
        <f t="shared" si="14"/>
        <v>#DIV/0!</v>
      </c>
      <c r="H92" s="184" t="e">
        <f t="shared" si="16"/>
        <v>#DIV/0!</v>
      </c>
      <c r="I92" s="19">
        <v>285181.69100000005</v>
      </c>
      <c r="J92" s="19">
        <v>-3052.2159999999567</v>
      </c>
      <c r="K92" s="38">
        <v>0.9894106282228622</v>
      </c>
      <c r="L92" s="20" t="e">
        <f t="shared" si="12"/>
        <v>#DIV/0!</v>
      </c>
    </row>
    <row r="93" spans="1:12" s="12" customFormat="1" ht="27" customHeight="1" hidden="1">
      <c r="A93" s="34" t="s">
        <v>5</v>
      </c>
      <c r="B93" s="42"/>
      <c r="C93" s="81" t="s">
        <v>102</v>
      </c>
      <c r="D93" s="197"/>
      <c r="E93" s="197"/>
      <c r="F93" s="197">
        <v>2008.701</v>
      </c>
      <c r="G93" s="203" t="e">
        <f t="shared" si="14"/>
        <v>#DIV/0!</v>
      </c>
      <c r="H93" s="184" t="e">
        <f t="shared" si="16"/>
        <v>#DIV/0!</v>
      </c>
      <c r="I93" s="19">
        <v>2018.8</v>
      </c>
      <c r="J93" s="19">
        <v>0</v>
      </c>
      <c r="K93" s="38">
        <v>1</v>
      </c>
      <c r="L93" s="20" t="e">
        <f t="shared" si="12"/>
        <v>#DIV/0!</v>
      </c>
    </row>
    <row r="94" spans="1:12" s="12" customFormat="1" ht="27.75" customHeight="1" hidden="1">
      <c r="A94" s="34" t="s">
        <v>5</v>
      </c>
      <c r="B94" s="42"/>
      <c r="C94" s="78" t="s">
        <v>103</v>
      </c>
      <c r="D94" s="197"/>
      <c r="E94" s="197"/>
      <c r="F94" s="197">
        <v>557.4</v>
      </c>
      <c r="G94" s="203" t="e">
        <f t="shared" si="14"/>
        <v>#DIV/0!</v>
      </c>
      <c r="H94" s="184" t="e">
        <f t="shared" si="16"/>
        <v>#DIV/0!</v>
      </c>
      <c r="I94" s="19">
        <v>858.3</v>
      </c>
      <c r="J94" s="19">
        <v>-0.10000000000002274</v>
      </c>
      <c r="K94" s="38">
        <v>0.999883504193849</v>
      </c>
      <c r="L94" s="20" t="e">
        <f t="shared" si="12"/>
        <v>#DIV/0!</v>
      </c>
    </row>
    <row r="95" spans="1:12" s="11" customFormat="1" ht="51" hidden="1">
      <c r="A95" s="34" t="s">
        <v>5</v>
      </c>
      <c r="B95" s="42"/>
      <c r="C95" s="55" t="s">
        <v>91</v>
      </c>
      <c r="D95" s="197"/>
      <c r="E95" s="197"/>
      <c r="F95" s="197">
        <v>7422.302</v>
      </c>
      <c r="G95" s="203" t="e">
        <f t="shared" si="14"/>
        <v>#DIV/0!</v>
      </c>
      <c r="H95" s="184" t="e">
        <f t="shared" si="16"/>
        <v>#DIV/0!</v>
      </c>
      <c r="I95" s="19">
        <v>8726.39</v>
      </c>
      <c r="J95" s="19">
        <v>-608.710000000001</v>
      </c>
      <c r="K95" s="38">
        <v>0.9347934141037588</v>
      </c>
      <c r="L95" s="20" t="e">
        <f t="shared" si="12"/>
        <v>#DIV/0!</v>
      </c>
    </row>
    <row r="96" spans="1:12" s="2" customFormat="1" ht="18" customHeight="1">
      <c r="A96" s="48"/>
      <c r="B96" s="49"/>
      <c r="C96" s="55" t="s">
        <v>36</v>
      </c>
      <c r="D96" s="197">
        <v>4785.6</v>
      </c>
      <c r="E96" s="197">
        <v>1337.504</v>
      </c>
      <c r="F96" s="200">
        <v>1317.659</v>
      </c>
      <c r="G96" s="203">
        <f t="shared" si="14"/>
        <v>98.51626611957798</v>
      </c>
      <c r="H96" s="184">
        <f t="shared" si="16"/>
        <v>27.533830658642593</v>
      </c>
      <c r="I96" s="19"/>
      <c r="J96" s="19"/>
      <c r="K96" s="19"/>
      <c r="L96" s="20">
        <f t="shared" si="12"/>
        <v>3.5162661195779776</v>
      </c>
    </row>
    <row r="97" spans="1:12" s="2" customFormat="1" ht="30" customHeight="1">
      <c r="A97" s="34" t="s">
        <v>7</v>
      </c>
      <c r="B97" s="37" t="s">
        <v>8</v>
      </c>
      <c r="C97" s="37" t="s">
        <v>42</v>
      </c>
      <c r="D97" s="198">
        <f>D98+D113</f>
        <v>416919.736</v>
      </c>
      <c r="E97" s="198">
        <f>E98+E113</f>
        <v>113007.717</v>
      </c>
      <c r="F97" s="198">
        <f>F98+F113</f>
        <v>109428.052</v>
      </c>
      <c r="G97" s="211">
        <f t="shared" si="14"/>
        <v>96.83237119107537</v>
      </c>
      <c r="H97" s="189">
        <f t="shared" si="15"/>
        <v>26.24679106100173</v>
      </c>
      <c r="I97" s="38"/>
      <c r="J97" s="38"/>
      <c r="K97" s="38"/>
      <c r="L97" s="39" t="s">
        <v>67</v>
      </c>
    </row>
    <row r="98" spans="1:12" s="8" customFormat="1" ht="17.25" customHeight="1">
      <c r="A98" s="40"/>
      <c r="B98" s="41"/>
      <c r="C98" s="55" t="s">
        <v>35</v>
      </c>
      <c r="D98" s="197">
        <v>411502.736</v>
      </c>
      <c r="E98" s="197">
        <v>111408.273</v>
      </c>
      <c r="F98" s="197">
        <v>108045.305</v>
      </c>
      <c r="G98" s="203">
        <f t="shared" si="14"/>
        <v>96.98140191078987</v>
      </c>
      <c r="H98" s="184">
        <f t="shared" si="15"/>
        <v>26.25627864598208</v>
      </c>
      <c r="I98" s="19">
        <v>395734.688</v>
      </c>
      <c r="J98" s="19">
        <v>-34585.25299999997</v>
      </c>
      <c r="K98" s="19">
        <v>0.9196289790344623</v>
      </c>
      <c r="L98" s="20">
        <f aca="true" t="shared" si="17" ref="L98:L113">G98-95</f>
        <v>1.9814019107898702</v>
      </c>
    </row>
    <row r="99" spans="1:12" s="12" customFormat="1" ht="30" customHeight="1" hidden="1">
      <c r="A99" s="34" t="s">
        <v>7</v>
      </c>
      <c r="B99" s="42"/>
      <c r="C99" s="55" t="s">
        <v>86</v>
      </c>
      <c r="D99" s="197"/>
      <c r="E99" s="197"/>
      <c r="F99" s="203">
        <v>30021.008</v>
      </c>
      <c r="G99" s="203" t="e">
        <f t="shared" si="14"/>
        <v>#DIV/0!</v>
      </c>
      <c r="H99" s="184" t="e">
        <f t="shared" si="15"/>
        <v>#DIV/0!</v>
      </c>
      <c r="I99" s="19">
        <v>35479.76</v>
      </c>
      <c r="J99" s="19">
        <v>-817.0999999999985</v>
      </c>
      <c r="K99" s="38">
        <v>0.977488410843252</v>
      </c>
      <c r="L99" s="20" t="e">
        <f t="shared" si="17"/>
        <v>#DIV/0!</v>
      </c>
    </row>
    <row r="100" spans="1:12" s="12" customFormat="1" ht="54" customHeight="1" hidden="1">
      <c r="A100" s="34" t="s">
        <v>7</v>
      </c>
      <c r="B100" s="42"/>
      <c r="C100" s="55" t="s">
        <v>142</v>
      </c>
      <c r="D100" s="197"/>
      <c r="E100" s="197"/>
      <c r="F100" s="203">
        <v>669.606</v>
      </c>
      <c r="G100" s="203" t="e">
        <f t="shared" si="14"/>
        <v>#DIV/0!</v>
      </c>
      <c r="H100" s="184" t="e">
        <f t="shared" si="15"/>
        <v>#DIV/0!</v>
      </c>
      <c r="I100" s="19">
        <v>698.2</v>
      </c>
      <c r="J100" s="19">
        <v>-40.09999999999991</v>
      </c>
      <c r="K100" s="38">
        <v>0.9456860354869295</v>
      </c>
      <c r="L100" s="20" t="e">
        <f t="shared" si="17"/>
        <v>#DIV/0!</v>
      </c>
    </row>
    <row r="101" spans="1:12" s="12" customFormat="1" ht="39.75" customHeight="1" hidden="1">
      <c r="A101" s="34" t="s">
        <v>7</v>
      </c>
      <c r="B101" s="42"/>
      <c r="C101" s="55" t="s">
        <v>126</v>
      </c>
      <c r="D101" s="197"/>
      <c r="E101" s="197"/>
      <c r="F101" s="197">
        <v>15</v>
      </c>
      <c r="G101" s="203" t="e">
        <f t="shared" si="14"/>
        <v>#DIV/0!</v>
      </c>
      <c r="H101" s="184" t="e">
        <f t="shared" si="15"/>
        <v>#DIV/0!</v>
      </c>
      <c r="I101" s="19">
        <v>15</v>
      </c>
      <c r="J101" s="19">
        <v>0</v>
      </c>
      <c r="K101" s="38">
        <v>1</v>
      </c>
      <c r="L101" s="20" t="e">
        <f t="shared" si="17"/>
        <v>#DIV/0!</v>
      </c>
    </row>
    <row r="102" spans="1:12" s="12" customFormat="1" ht="27" customHeight="1" hidden="1">
      <c r="A102" s="34" t="s">
        <v>7</v>
      </c>
      <c r="B102" s="42"/>
      <c r="C102" s="55" t="s">
        <v>89</v>
      </c>
      <c r="D102" s="197"/>
      <c r="E102" s="197"/>
      <c r="F102" s="197">
        <v>5312.824</v>
      </c>
      <c r="G102" s="203" t="e">
        <f t="shared" si="14"/>
        <v>#DIV/0!</v>
      </c>
      <c r="H102" s="184" t="e">
        <f t="shared" si="15"/>
        <v>#DIV/0!</v>
      </c>
      <c r="I102" s="19">
        <v>7421.205</v>
      </c>
      <c r="J102" s="19">
        <v>-870.5949999999993</v>
      </c>
      <c r="K102" s="38">
        <v>0.8950053064473336</v>
      </c>
      <c r="L102" s="20" t="e">
        <f t="shared" si="17"/>
        <v>#DIV/0!</v>
      </c>
    </row>
    <row r="103" spans="1:12" s="12" customFormat="1" ht="26.25" customHeight="1" hidden="1">
      <c r="A103" s="34" t="s">
        <v>7</v>
      </c>
      <c r="B103" s="42"/>
      <c r="C103" s="55" t="s">
        <v>88</v>
      </c>
      <c r="D103" s="197"/>
      <c r="E103" s="197"/>
      <c r="F103" s="197">
        <v>2751.067</v>
      </c>
      <c r="G103" s="203" t="e">
        <f t="shared" si="14"/>
        <v>#DIV/0!</v>
      </c>
      <c r="H103" s="184" t="e">
        <f t="shared" si="15"/>
        <v>#DIV/0!</v>
      </c>
      <c r="I103" s="19">
        <v>2769.566</v>
      </c>
      <c r="J103" s="19">
        <v>-0.0340000000001055</v>
      </c>
      <c r="K103" s="38">
        <v>0.999987723859041</v>
      </c>
      <c r="L103" s="20" t="e">
        <f t="shared" si="17"/>
        <v>#DIV/0!</v>
      </c>
    </row>
    <row r="104" spans="1:12" s="12" customFormat="1" ht="27" customHeight="1" hidden="1">
      <c r="A104" s="34" t="s">
        <v>7</v>
      </c>
      <c r="B104" s="42"/>
      <c r="C104" s="55" t="s">
        <v>87</v>
      </c>
      <c r="D104" s="197"/>
      <c r="E104" s="197"/>
      <c r="F104" s="197">
        <v>3155.388</v>
      </c>
      <c r="G104" s="203" t="e">
        <f t="shared" si="14"/>
        <v>#DIV/0!</v>
      </c>
      <c r="H104" s="184" t="e">
        <f t="shared" si="15"/>
        <v>#DIV/0!</v>
      </c>
      <c r="I104" s="19">
        <v>4018.459</v>
      </c>
      <c r="J104" s="19">
        <v>-131.92600000000039</v>
      </c>
      <c r="K104" s="38">
        <v>0.968213551272954</v>
      </c>
      <c r="L104" s="20" t="e">
        <f t="shared" si="17"/>
        <v>#DIV/0!</v>
      </c>
    </row>
    <row r="105" spans="1:12" s="12" customFormat="1" ht="27" customHeight="1" hidden="1">
      <c r="A105" s="34" t="s">
        <v>7</v>
      </c>
      <c r="B105" s="42"/>
      <c r="C105" s="55" t="s">
        <v>90</v>
      </c>
      <c r="D105" s="197"/>
      <c r="E105" s="197"/>
      <c r="F105" s="197">
        <v>5343.93</v>
      </c>
      <c r="G105" s="203" t="e">
        <f t="shared" si="14"/>
        <v>#DIV/0!</v>
      </c>
      <c r="H105" s="184" t="e">
        <f t="shared" si="15"/>
        <v>#DIV/0!</v>
      </c>
      <c r="I105" s="19">
        <v>5389.35</v>
      </c>
      <c r="J105" s="19">
        <v>-91.00799999999981</v>
      </c>
      <c r="K105" s="38">
        <v>0.9833937855884598</v>
      </c>
      <c r="L105" s="20" t="e">
        <f t="shared" si="17"/>
        <v>#DIV/0!</v>
      </c>
    </row>
    <row r="106" spans="1:12" s="12" customFormat="1" ht="27.75" customHeight="1" hidden="1">
      <c r="A106" s="34" t="s">
        <v>7</v>
      </c>
      <c r="B106" s="42"/>
      <c r="C106" s="55" t="s">
        <v>100</v>
      </c>
      <c r="D106" s="197"/>
      <c r="E106" s="197"/>
      <c r="F106" s="197">
        <v>0</v>
      </c>
      <c r="G106" s="203" t="e">
        <f t="shared" si="14"/>
        <v>#DIV/0!</v>
      </c>
      <c r="H106" s="184" t="e">
        <f t="shared" si="15"/>
        <v>#DIV/0!</v>
      </c>
      <c r="I106" s="19">
        <v>959.7</v>
      </c>
      <c r="J106" s="19">
        <v>-24.59999999999991</v>
      </c>
      <c r="K106" s="38">
        <v>0.9750076196281623</v>
      </c>
      <c r="L106" s="20" t="e">
        <f t="shared" si="17"/>
        <v>#DIV/0!</v>
      </c>
    </row>
    <row r="107" spans="1:12" s="12" customFormat="1" ht="27.75" customHeight="1" hidden="1">
      <c r="A107" s="34" t="s">
        <v>7</v>
      </c>
      <c r="B107" s="42"/>
      <c r="C107" s="78" t="s">
        <v>148</v>
      </c>
      <c r="D107" s="197"/>
      <c r="E107" s="197"/>
      <c r="F107" s="197">
        <v>0</v>
      </c>
      <c r="G107" s="203" t="e">
        <f t="shared" si="14"/>
        <v>#DIV/0!</v>
      </c>
      <c r="H107" s="184" t="e">
        <f t="shared" si="15"/>
        <v>#DIV/0!</v>
      </c>
      <c r="I107" s="19">
        <v>2449.33</v>
      </c>
      <c r="J107" s="19">
        <v>-428.788</v>
      </c>
      <c r="K107" s="38">
        <v>0.8510179221282796</v>
      </c>
      <c r="L107" s="20" t="e">
        <f t="shared" si="17"/>
        <v>#DIV/0!</v>
      </c>
    </row>
    <row r="108" spans="1:12" s="12" customFormat="1" ht="26.25" customHeight="1" hidden="1">
      <c r="A108" s="34" t="s">
        <v>7</v>
      </c>
      <c r="B108" s="42"/>
      <c r="C108" s="55" t="s">
        <v>149</v>
      </c>
      <c r="D108" s="197"/>
      <c r="E108" s="197"/>
      <c r="F108" s="197">
        <v>196.993</v>
      </c>
      <c r="G108" s="203" t="e">
        <f t="shared" si="14"/>
        <v>#DIV/0!</v>
      </c>
      <c r="H108" s="184" t="e">
        <f t="shared" si="15"/>
        <v>#DIV/0!</v>
      </c>
      <c r="I108" s="19">
        <v>88</v>
      </c>
      <c r="J108" s="19">
        <v>-736.149</v>
      </c>
      <c r="K108" s="38">
        <v>0.10677680856252934</v>
      </c>
      <c r="L108" s="20" t="e">
        <f t="shared" si="17"/>
        <v>#DIV/0!</v>
      </c>
    </row>
    <row r="109" spans="1:12" s="12" customFormat="1" ht="27" customHeight="1" hidden="1">
      <c r="A109" s="34" t="s">
        <v>7</v>
      </c>
      <c r="B109" s="42"/>
      <c r="C109" s="78" t="s">
        <v>101</v>
      </c>
      <c r="D109" s="197"/>
      <c r="E109" s="197"/>
      <c r="F109" s="197">
        <v>263602.871</v>
      </c>
      <c r="G109" s="203" t="e">
        <f t="shared" si="14"/>
        <v>#DIV/0!</v>
      </c>
      <c r="H109" s="184" t="e">
        <f t="shared" si="15"/>
        <v>#DIV/0!</v>
      </c>
      <c r="I109" s="19">
        <v>323179.298</v>
      </c>
      <c r="J109" s="19">
        <v>-30475.67300000001</v>
      </c>
      <c r="K109" s="38">
        <v>0.9138265385784723</v>
      </c>
      <c r="L109" s="20" t="e">
        <f t="shared" si="17"/>
        <v>#DIV/0!</v>
      </c>
    </row>
    <row r="110" spans="1:12" s="12" customFormat="1" ht="27" customHeight="1" hidden="1">
      <c r="A110" s="34" t="s">
        <v>7</v>
      </c>
      <c r="B110" s="42"/>
      <c r="C110" s="81" t="s">
        <v>102</v>
      </c>
      <c r="D110" s="197"/>
      <c r="E110" s="197"/>
      <c r="F110" s="197">
        <v>147.5</v>
      </c>
      <c r="G110" s="203" t="e">
        <f t="shared" si="14"/>
        <v>#DIV/0!</v>
      </c>
      <c r="H110" s="184" t="e">
        <f t="shared" si="15"/>
        <v>#DIV/0!</v>
      </c>
      <c r="I110" s="19">
        <v>147.5</v>
      </c>
      <c r="J110" s="19">
        <v>-8.099999999999994</v>
      </c>
      <c r="K110" s="38">
        <v>0.9479434447300772</v>
      </c>
      <c r="L110" s="20" t="e">
        <f t="shared" si="17"/>
        <v>#DIV/0!</v>
      </c>
    </row>
    <row r="111" spans="1:12" s="12" customFormat="1" ht="27.75" customHeight="1" hidden="1">
      <c r="A111" s="34" t="s">
        <v>7</v>
      </c>
      <c r="B111" s="42"/>
      <c r="C111" s="78" t="s">
        <v>103</v>
      </c>
      <c r="D111" s="197"/>
      <c r="E111" s="197"/>
      <c r="F111" s="197">
        <v>668.98</v>
      </c>
      <c r="G111" s="203" t="e">
        <f t="shared" si="14"/>
        <v>#DIV/0!</v>
      </c>
      <c r="H111" s="184" t="e">
        <f t="shared" si="15"/>
        <v>#DIV/0!</v>
      </c>
      <c r="I111" s="19">
        <v>1092.3</v>
      </c>
      <c r="J111" s="19">
        <v>-101.29999999999995</v>
      </c>
      <c r="K111" s="38">
        <v>0.9151306970509384</v>
      </c>
      <c r="L111" s="20" t="e">
        <f t="shared" si="17"/>
        <v>#DIV/0!</v>
      </c>
    </row>
    <row r="112" spans="1:12" s="12" customFormat="1" ht="40.5" customHeight="1" hidden="1">
      <c r="A112" s="34" t="s">
        <v>7</v>
      </c>
      <c r="B112" s="42"/>
      <c r="C112" s="55" t="s">
        <v>91</v>
      </c>
      <c r="D112" s="197"/>
      <c r="E112" s="197"/>
      <c r="F112" s="197">
        <v>9325.265</v>
      </c>
      <c r="G112" s="203" t="e">
        <f t="shared" si="14"/>
        <v>#DIV/0!</v>
      </c>
      <c r="H112" s="184" t="e">
        <f t="shared" si="15"/>
        <v>#DIV/0!</v>
      </c>
      <c r="I112" s="19">
        <v>12027.02</v>
      </c>
      <c r="J112" s="19">
        <v>-859.8799999999992</v>
      </c>
      <c r="K112" s="38">
        <v>0.9332748760369057</v>
      </c>
      <c r="L112" s="20" t="e">
        <f t="shared" si="17"/>
        <v>#DIV/0!</v>
      </c>
    </row>
    <row r="113" spans="1:12" s="2" customFormat="1" ht="16.5" customHeight="1">
      <c r="A113" s="48"/>
      <c r="B113" s="49"/>
      <c r="C113" s="55" t="s">
        <v>36</v>
      </c>
      <c r="D113" s="197">
        <v>5417</v>
      </c>
      <c r="E113" s="197">
        <v>1599.444</v>
      </c>
      <c r="F113" s="200">
        <v>1382.747</v>
      </c>
      <c r="G113" s="203">
        <f t="shared" si="14"/>
        <v>86.4517294759929</v>
      </c>
      <c r="H113" s="184">
        <f t="shared" si="15"/>
        <v>25.52606608824072</v>
      </c>
      <c r="I113" s="19"/>
      <c r="J113" s="19"/>
      <c r="K113" s="19"/>
      <c r="L113" s="20">
        <f t="shared" si="17"/>
        <v>-8.548270524007094</v>
      </c>
    </row>
    <row r="114" spans="1:12" s="2" customFormat="1" ht="30.75" customHeight="1">
      <c r="A114" s="34" t="s">
        <v>9</v>
      </c>
      <c r="B114" s="37" t="s">
        <v>10</v>
      </c>
      <c r="C114" s="37" t="s">
        <v>46</v>
      </c>
      <c r="D114" s="198">
        <f>D115+D130</f>
        <v>342299.936</v>
      </c>
      <c r="E114" s="198">
        <f>E115+E130</f>
        <v>130636.911</v>
      </c>
      <c r="F114" s="198">
        <f>F115+F130</f>
        <v>129384.549</v>
      </c>
      <c r="G114" s="215">
        <f t="shared" si="14"/>
        <v>99.04134138627941</v>
      </c>
      <c r="H114" s="189">
        <f t="shared" si="15"/>
        <v>37.7985898893069</v>
      </c>
      <c r="I114" s="38"/>
      <c r="J114" s="38"/>
      <c r="K114" s="38"/>
      <c r="L114" s="39" t="s">
        <v>67</v>
      </c>
    </row>
    <row r="115" spans="1:12" s="8" customFormat="1" ht="17.25" customHeight="1">
      <c r="A115" s="40"/>
      <c r="B115" s="41"/>
      <c r="C115" s="55" t="s">
        <v>35</v>
      </c>
      <c r="D115" s="197">
        <v>338081.736</v>
      </c>
      <c r="E115" s="197">
        <v>129301.294</v>
      </c>
      <c r="F115" s="197">
        <v>128149.841</v>
      </c>
      <c r="G115" s="203">
        <f t="shared" si="14"/>
        <v>99.10948068315543</v>
      </c>
      <c r="H115" s="184">
        <f t="shared" si="15"/>
        <v>37.904987863644905</v>
      </c>
      <c r="I115" s="19">
        <v>239040.53955999998</v>
      </c>
      <c r="J115" s="19">
        <v>-2498.812440000038</v>
      </c>
      <c r="K115" s="19">
        <v>0.9896546363178119</v>
      </c>
      <c r="L115" s="20">
        <f aca="true" t="shared" si="18" ref="L115:L130">G115-95</f>
        <v>4.109480683155425</v>
      </c>
    </row>
    <row r="116" spans="1:12" s="12" customFormat="1" ht="27" customHeight="1" hidden="1">
      <c r="A116" s="34" t="s">
        <v>9</v>
      </c>
      <c r="B116" s="42"/>
      <c r="C116" s="55" t="s">
        <v>86</v>
      </c>
      <c r="D116" s="197"/>
      <c r="E116" s="197"/>
      <c r="F116" s="203">
        <v>25858.793</v>
      </c>
      <c r="G116" s="203" t="e">
        <f t="shared" si="14"/>
        <v>#DIV/0!</v>
      </c>
      <c r="H116" s="184" t="e">
        <f t="shared" si="15"/>
        <v>#DIV/0!</v>
      </c>
      <c r="I116" s="19">
        <v>30932.700000000004</v>
      </c>
      <c r="J116" s="19">
        <v>-501.9489999999969</v>
      </c>
      <c r="K116" s="38">
        <v>0.9840319833060647</v>
      </c>
      <c r="L116" s="20" t="e">
        <f t="shared" si="18"/>
        <v>#DIV/0!</v>
      </c>
    </row>
    <row r="117" spans="1:12" s="12" customFormat="1" ht="54" customHeight="1" hidden="1">
      <c r="A117" s="34" t="s">
        <v>9</v>
      </c>
      <c r="B117" s="42"/>
      <c r="C117" s="55" t="s">
        <v>142</v>
      </c>
      <c r="D117" s="197"/>
      <c r="E117" s="197"/>
      <c r="F117" s="197">
        <v>504.831</v>
      </c>
      <c r="G117" s="203" t="e">
        <f t="shared" si="14"/>
        <v>#DIV/0!</v>
      </c>
      <c r="H117" s="184" t="e">
        <f t="shared" si="15"/>
        <v>#DIV/0!</v>
      </c>
      <c r="I117" s="19">
        <v>509.3</v>
      </c>
      <c r="J117" s="19">
        <v>-0.6139999999999759</v>
      </c>
      <c r="K117" s="38">
        <v>0.9987958753829077</v>
      </c>
      <c r="L117" s="20" t="e">
        <f t="shared" si="18"/>
        <v>#DIV/0!</v>
      </c>
    </row>
    <row r="118" spans="1:12" s="12" customFormat="1" ht="39.75" customHeight="1" hidden="1">
      <c r="A118" s="34" t="s">
        <v>9</v>
      </c>
      <c r="B118" s="42"/>
      <c r="C118" s="55" t="s">
        <v>126</v>
      </c>
      <c r="D118" s="197"/>
      <c r="E118" s="197"/>
      <c r="F118" s="197">
        <v>282.95</v>
      </c>
      <c r="G118" s="203" t="e">
        <f t="shared" si="14"/>
        <v>#DIV/0!</v>
      </c>
      <c r="H118" s="184" t="e">
        <f t="shared" si="15"/>
        <v>#DIV/0!</v>
      </c>
      <c r="I118" s="19">
        <v>282.95</v>
      </c>
      <c r="J118" s="19">
        <v>-6.050000000000011</v>
      </c>
      <c r="K118" s="38">
        <v>0.9790657439446366</v>
      </c>
      <c r="L118" s="20" t="e">
        <f t="shared" si="18"/>
        <v>#DIV/0!</v>
      </c>
    </row>
    <row r="119" spans="1:12" s="12" customFormat="1" ht="26.25" customHeight="1" hidden="1">
      <c r="A119" s="34" t="s">
        <v>9</v>
      </c>
      <c r="B119" s="42"/>
      <c r="C119" s="55" t="s">
        <v>89</v>
      </c>
      <c r="D119" s="197"/>
      <c r="E119" s="197"/>
      <c r="F119" s="197">
        <v>5291.183</v>
      </c>
      <c r="G119" s="203" t="e">
        <f t="shared" si="14"/>
        <v>#DIV/0!</v>
      </c>
      <c r="H119" s="184" t="e">
        <f t="shared" si="15"/>
        <v>#DIV/0!</v>
      </c>
      <c r="I119" s="19">
        <v>6335.76</v>
      </c>
      <c r="J119" s="19">
        <v>-938.8719999999994</v>
      </c>
      <c r="K119" s="38">
        <v>0.8709389011018015</v>
      </c>
      <c r="L119" s="20" t="e">
        <f t="shared" si="18"/>
        <v>#DIV/0!</v>
      </c>
    </row>
    <row r="120" spans="1:12" s="12" customFormat="1" ht="27" customHeight="1" hidden="1">
      <c r="A120" s="34" t="s">
        <v>9</v>
      </c>
      <c r="B120" s="42"/>
      <c r="C120" s="55" t="s">
        <v>88</v>
      </c>
      <c r="D120" s="197"/>
      <c r="E120" s="197"/>
      <c r="F120" s="197">
        <v>2307.7</v>
      </c>
      <c r="G120" s="203" t="e">
        <f t="shared" si="14"/>
        <v>#DIV/0!</v>
      </c>
      <c r="H120" s="184" t="e">
        <f t="shared" si="15"/>
        <v>#DIV/0!</v>
      </c>
      <c r="I120" s="19">
        <v>2307.7</v>
      </c>
      <c r="J120" s="19">
        <v>0</v>
      </c>
      <c r="K120" s="38">
        <v>1</v>
      </c>
      <c r="L120" s="20" t="e">
        <f t="shared" si="18"/>
        <v>#DIV/0!</v>
      </c>
    </row>
    <row r="121" spans="1:12" s="12" customFormat="1" ht="27" customHeight="1" hidden="1">
      <c r="A121" s="34" t="s">
        <v>9</v>
      </c>
      <c r="B121" s="42"/>
      <c r="C121" s="55" t="s">
        <v>87</v>
      </c>
      <c r="D121" s="197"/>
      <c r="E121" s="197"/>
      <c r="F121" s="197">
        <v>2863.829</v>
      </c>
      <c r="G121" s="203" t="e">
        <f t="shared" si="14"/>
        <v>#DIV/0!</v>
      </c>
      <c r="H121" s="184" t="e">
        <f t="shared" si="15"/>
        <v>#DIV/0!</v>
      </c>
      <c r="I121" s="19">
        <v>3467.81</v>
      </c>
      <c r="J121" s="19">
        <v>0</v>
      </c>
      <c r="K121" s="38">
        <v>1</v>
      </c>
      <c r="L121" s="20" t="e">
        <f t="shared" si="18"/>
        <v>#DIV/0!</v>
      </c>
    </row>
    <row r="122" spans="1:12" s="12" customFormat="1" ht="30.75" customHeight="1" hidden="1">
      <c r="A122" s="34" t="s">
        <v>9</v>
      </c>
      <c r="B122" s="42"/>
      <c r="C122" s="55" t="s">
        <v>90</v>
      </c>
      <c r="D122" s="197"/>
      <c r="E122" s="197"/>
      <c r="F122" s="197">
        <v>3022.787</v>
      </c>
      <c r="G122" s="203" t="e">
        <f t="shared" si="14"/>
        <v>#DIV/0!</v>
      </c>
      <c r="H122" s="184" t="e">
        <f t="shared" si="15"/>
        <v>#DIV/0!</v>
      </c>
      <c r="I122" s="19">
        <v>3348.94956</v>
      </c>
      <c r="J122" s="19">
        <v>-6.492439999999988</v>
      </c>
      <c r="K122" s="38">
        <v>0.9980651014083987</v>
      </c>
      <c r="L122" s="20" t="e">
        <f t="shared" si="18"/>
        <v>#DIV/0!</v>
      </c>
    </row>
    <row r="123" spans="1:12" s="12" customFormat="1" ht="27" customHeight="1" hidden="1">
      <c r="A123" s="34" t="s">
        <v>9</v>
      </c>
      <c r="B123" s="42"/>
      <c r="C123" s="55" t="s">
        <v>100</v>
      </c>
      <c r="D123" s="197"/>
      <c r="E123" s="197"/>
      <c r="F123" s="197">
        <v>759.4</v>
      </c>
      <c r="G123" s="203" t="e">
        <f t="shared" si="14"/>
        <v>#DIV/0!</v>
      </c>
      <c r="H123" s="184" t="e">
        <f t="shared" si="15"/>
        <v>#DIV/0!</v>
      </c>
      <c r="I123" s="19">
        <v>967.5</v>
      </c>
      <c r="J123" s="19">
        <v>-16.700000000000045</v>
      </c>
      <c r="K123" s="38">
        <v>0.9830319040845357</v>
      </c>
      <c r="L123" s="20" t="e">
        <f t="shared" si="18"/>
        <v>#DIV/0!</v>
      </c>
    </row>
    <row r="124" spans="1:12" s="12" customFormat="1" ht="27.75" customHeight="1" hidden="1">
      <c r="A124" s="34" t="s">
        <v>9</v>
      </c>
      <c r="B124" s="42"/>
      <c r="C124" s="73" t="s">
        <v>148</v>
      </c>
      <c r="D124" s="197"/>
      <c r="E124" s="197"/>
      <c r="F124" s="197">
        <v>1168.042</v>
      </c>
      <c r="G124" s="203" t="e">
        <f t="shared" si="14"/>
        <v>#DIV/0!</v>
      </c>
      <c r="H124" s="184" t="e">
        <f t="shared" si="15"/>
        <v>#DIV/0!</v>
      </c>
      <c r="I124" s="19">
        <v>1168.042</v>
      </c>
      <c r="J124" s="19">
        <v>-3.397000000000162</v>
      </c>
      <c r="K124" s="38">
        <v>0.9971001477669771</v>
      </c>
      <c r="L124" s="20" t="e">
        <f t="shared" si="18"/>
        <v>#DIV/0!</v>
      </c>
    </row>
    <row r="125" spans="1:12" s="12" customFormat="1" ht="26.25" customHeight="1" hidden="1">
      <c r="A125" s="34" t="s">
        <v>9</v>
      </c>
      <c r="B125" s="42"/>
      <c r="C125" s="55" t="s">
        <v>149</v>
      </c>
      <c r="D125" s="197"/>
      <c r="E125" s="197"/>
      <c r="F125" s="197">
        <v>350</v>
      </c>
      <c r="G125" s="203" t="e">
        <f t="shared" si="14"/>
        <v>#DIV/0!</v>
      </c>
      <c r="H125" s="184" t="e">
        <f t="shared" si="15"/>
        <v>#DIV/0!</v>
      </c>
      <c r="I125" s="19">
        <v>453.39</v>
      </c>
      <c r="J125" s="19">
        <v>-35.50999999999999</v>
      </c>
      <c r="K125" s="38">
        <v>0.9273675598281858</v>
      </c>
      <c r="L125" s="20" t="e">
        <f t="shared" si="18"/>
        <v>#DIV/0!</v>
      </c>
    </row>
    <row r="126" spans="1:12" s="12" customFormat="1" ht="27" customHeight="1" hidden="1">
      <c r="A126" s="34" t="s">
        <v>9</v>
      </c>
      <c r="B126" s="42"/>
      <c r="C126" s="78" t="s">
        <v>101</v>
      </c>
      <c r="D126" s="197"/>
      <c r="E126" s="197"/>
      <c r="F126" s="197">
        <v>161467.014</v>
      </c>
      <c r="G126" s="203" t="e">
        <f t="shared" si="14"/>
        <v>#DIV/0!</v>
      </c>
      <c r="H126" s="184" t="e">
        <f t="shared" si="15"/>
        <v>#DIV/0!</v>
      </c>
      <c r="I126" s="19">
        <v>176016.668</v>
      </c>
      <c r="J126" s="19">
        <v>-677.5400000000081</v>
      </c>
      <c r="K126" s="38">
        <v>0.9961654657067197</v>
      </c>
      <c r="L126" s="20" t="e">
        <f t="shared" si="18"/>
        <v>#DIV/0!</v>
      </c>
    </row>
    <row r="127" spans="1:12" s="12" customFormat="1" ht="27" customHeight="1" hidden="1">
      <c r="A127" s="34" t="s">
        <v>9</v>
      </c>
      <c r="B127" s="42"/>
      <c r="C127" s="81" t="s">
        <v>102</v>
      </c>
      <c r="D127" s="197"/>
      <c r="E127" s="197"/>
      <c r="F127" s="197">
        <v>3391.7859999999996</v>
      </c>
      <c r="G127" s="203" t="e">
        <f t="shared" si="14"/>
        <v>#DIV/0!</v>
      </c>
      <c r="H127" s="184" t="e">
        <f t="shared" si="15"/>
        <v>#DIV/0!</v>
      </c>
      <c r="I127" s="19">
        <v>3391.8</v>
      </c>
      <c r="J127" s="19">
        <v>-16.35799999999972</v>
      </c>
      <c r="K127" s="38">
        <v>0.9952003398903455</v>
      </c>
      <c r="L127" s="20" t="e">
        <f t="shared" si="18"/>
        <v>#DIV/0!</v>
      </c>
    </row>
    <row r="128" spans="1:12" s="12" customFormat="1" ht="27" customHeight="1" hidden="1">
      <c r="A128" s="34" t="s">
        <v>9</v>
      </c>
      <c r="B128" s="42"/>
      <c r="C128" s="78" t="s">
        <v>103</v>
      </c>
      <c r="D128" s="197"/>
      <c r="E128" s="197"/>
      <c r="F128" s="197">
        <v>970.367</v>
      </c>
      <c r="G128" s="203" t="e">
        <f t="shared" si="14"/>
        <v>#DIV/0!</v>
      </c>
      <c r="H128" s="184" t="e">
        <f t="shared" si="15"/>
        <v>#DIV/0!</v>
      </c>
      <c r="I128" s="19">
        <v>1623.5</v>
      </c>
      <c r="J128" s="19">
        <v>-226.29999999999995</v>
      </c>
      <c r="K128" s="38">
        <v>0.8776624499945941</v>
      </c>
      <c r="L128" s="20" t="e">
        <f t="shared" si="18"/>
        <v>#DIV/0!</v>
      </c>
    </row>
    <row r="129" spans="1:12" s="12" customFormat="1" ht="41.25" customHeight="1" hidden="1">
      <c r="A129" s="34" t="s">
        <v>9</v>
      </c>
      <c r="B129" s="42"/>
      <c r="C129" s="55" t="s">
        <v>91</v>
      </c>
      <c r="D129" s="197"/>
      <c r="E129" s="197"/>
      <c r="F129" s="197">
        <v>7366.13</v>
      </c>
      <c r="G129" s="203" t="e">
        <f t="shared" si="14"/>
        <v>#DIV/0!</v>
      </c>
      <c r="H129" s="184" t="e">
        <f t="shared" si="15"/>
        <v>#DIV/0!</v>
      </c>
      <c r="I129" s="19">
        <v>8234.47</v>
      </c>
      <c r="J129" s="19">
        <v>-69.03000000000065</v>
      </c>
      <c r="K129" s="38">
        <v>0.9916866381646293</v>
      </c>
      <c r="L129" s="20" t="e">
        <f t="shared" si="18"/>
        <v>#DIV/0!</v>
      </c>
    </row>
    <row r="130" spans="1:12" s="2" customFormat="1" ht="16.5" customHeight="1">
      <c r="A130" s="48"/>
      <c r="B130" s="49"/>
      <c r="C130" s="55" t="s">
        <v>36</v>
      </c>
      <c r="D130" s="197">
        <v>4218.2</v>
      </c>
      <c r="E130" s="197">
        <v>1335.617</v>
      </c>
      <c r="F130" s="200">
        <v>1234.708</v>
      </c>
      <c r="G130" s="203">
        <f t="shared" si="14"/>
        <v>92.44476522835514</v>
      </c>
      <c r="H130" s="184">
        <f t="shared" si="15"/>
        <v>29.270968659617854</v>
      </c>
      <c r="I130" s="19"/>
      <c r="J130" s="19"/>
      <c r="K130" s="38"/>
      <c r="L130" s="20">
        <f t="shared" si="18"/>
        <v>-2.5552347716448622</v>
      </c>
    </row>
    <row r="131" spans="1:12" s="2" customFormat="1" ht="30.75" customHeight="1">
      <c r="A131" s="34" t="s">
        <v>11</v>
      </c>
      <c r="B131" s="37" t="s">
        <v>12</v>
      </c>
      <c r="C131" s="37" t="s">
        <v>45</v>
      </c>
      <c r="D131" s="198">
        <f>D132+D147</f>
        <v>298996.473</v>
      </c>
      <c r="E131" s="198">
        <f>E132+E147</f>
        <v>92749.432</v>
      </c>
      <c r="F131" s="198">
        <f>F132+F147</f>
        <v>91845.459</v>
      </c>
      <c r="G131" s="215">
        <f>F131/E131*100</f>
        <v>99.02536006905143</v>
      </c>
      <c r="H131" s="189">
        <f t="shared" si="15"/>
        <v>30.71790716407548</v>
      </c>
      <c r="I131" s="38"/>
      <c r="J131" s="38"/>
      <c r="K131" s="38"/>
      <c r="L131" s="39" t="s">
        <v>67</v>
      </c>
    </row>
    <row r="132" spans="1:12" s="8" customFormat="1" ht="16.5" customHeight="1">
      <c r="A132" s="40"/>
      <c r="B132" s="41"/>
      <c r="C132" s="55" t="s">
        <v>35</v>
      </c>
      <c r="D132" s="197">
        <v>294101.373</v>
      </c>
      <c r="E132" s="197">
        <v>91278.227</v>
      </c>
      <c r="F132" s="197">
        <v>90521.694</v>
      </c>
      <c r="G132" s="213">
        <f>F132/E132*100</f>
        <v>99.17117912467779</v>
      </c>
      <c r="H132" s="184">
        <f t="shared" si="15"/>
        <v>30.77907902184462</v>
      </c>
      <c r="I132" s="19">
        <v>233315.77500000002</v>
      </c>
      <c r="J132" s="19">
        <v>-1914.8399999999674</v>
      </c>
      <c r="K132" s="19">
        <v>0.9918597330538801</v>
      </c>
      <c r="L132" s="20">
        <f aca="true" t="shared" si="19" ref="L132:L147">G132-95</f>
        <v>4.171179124677792</v>
      </c>
    </row>
    <row r="133" spans="1:12" s="12" customFormat="1" ht="26.25" customHeight="1" hidden="1">
      <c r="A133" s="34" t="s">
        <v>11</v>
      </c>
      <c r="B133" s="42"/>
      <c r="C133" s="55" t="s">
        <v>86</v>
      </c>
      <c r="D133" s="197"/>
      <c r="E133" s="204"/>
      <c r="F133" s="203"/>
      <c r="G133" s="203" t="e">
        <f aca="true" t="shared" si="20" ref="G133:G147">F133/E133*100</f>
        <v>#DIV/0!</v>
      </c>
      <c r="H133" s="184" t="e">
        <f aca="true" t="shared" si="21" ref="H133:H147">F133/D133*100</f>
        <v>#DIV/0!</v>
      </c>
      <c r="I133" s="19">
        <v>35418.340000000004</v>
      </c>
      <c r="J133" s="19">
        <v>-880.2599999999948</v>
      </c>
      <c r="K133" s="38">
        <v>0.9757494779412982</v>
      </c>
      <c r="L133" s="20" t="e">
        <f t="shared" si="19"/>
        <v>#DIV/0!</v>
      </c>
    </row>
    <row r="134" spans="1:12" s="12" customFormat="1" ht="54" customHeight="1" hidden="1">
      <c r="A134" s="34" t="s">
        <v>11</v>
      </c>
      <c r="B134" s="42"/>
      <c r="C134" s="55" t="s">
        <v>142</v>
      </c>
      <c r="D134" s="197"/>
      <c r="E134" s="197"/>
      <c r="F134" s="203"/>
      <c r="G134" s="203" t="e">
        <f t="shared" si="20"/>
        <v>#DIV/0!</v>
      </c>
      <c r="H134" s="184" t="e">
        <f t="shared" si="21"/>
        <v>#DIV/0!</v>
      </c>
      <c r="I134" s="19">
        <v>252</v>
      </c>
      <c r="J134" s="19">
        <v>-14.180000000000007</v>
      </c>
      <c r="K134" s="38">
        <v>0.9467277781952063</v>
      </c>
      <c r="L134" s="20" t="e">
        <f t="shared" si="19"/>
        <v>#DIV/0!</v>
      </c>
    </row>
    <row r="135" spans="1:12" s="12" customFormat="1" ht="39.75" customHeight="1" hidden="1">
      <c r="A135" s="34" t="s">
        <v>11</v>
      </c>
      <c r="B135" s="42"/>
      <c r="C135" s="55" t="s">
        <v>126</v>
      </c>
      <c r="D135" s="197"/>
      <c r="E135" s="204"/>
      <c r="F135" s="203"/>
      <c r="G135" s="203" t="e">
        <f t="shared" si="20"/>
        <v>#DIV/0!</v>
      </c>
      <c r="H135" s="184" t="e">
        <f t="shared" si="21"/>
        <v>#DIV/0!</v>
      </c>
      <c r="I135" s="19">
        <v>368.6</v>
      </c>
      <c r="J135" s="19">
        <v>-32.39999999999998</v>
      </c>
      <c r="K135" s="38">
        <v>0.9192019950124689</v>
      </c>
      <c r="L135" s="20" t="e">
        <f t="shared" si="19"/>
        <v>#DIV/0!</v>
      </c>
    </row>
    <row r="136" spans="1:12" s="12" customFormat="1" ht="26.25" customHeight="1" hidden="1">
      <c r="A136" s="34" t="s">
        <v>11</v>
      </c>
      <c r="B136" s="42"/>
      <c r="C136" s="55" t="s">
        <v>89</v>
      </c>
      <c r="D136" s="197"/>
      <c r="E136" s="197"/>
      <c r="F136" s="197"/>
      <c r="G136" s="203" t="e">
        <f t="shared" si="20"/>
        <v>#DIV/0!</v>
      </c>
      <c r="H136" s="184" t="e">
        <f t="shared" si="21"/>
        <v>#DIV/0!</v>
      </c>
      <c r="I136" s="19">
        <v>4708.197</v>
      </c>
      <c r="J136" s="19">
        <v>-126.46199999999953</v>
      </c>
      <c r="K136" s="38">
        <v>0.9738426226130944</v>
      </c>
      <c r="L136" s="20" t="e">
        <f t="shared" si="19"/>
        <v>#DIV/0!</v>
      </c>
    </row>
    <row r="137" spans="1:12" s="12" customFormat="1" ht="27" customHeight="1" hidden="1">
      <c r="A137" s="34" t="s">
        <v>11</v>
      </c>
      <c r="B137" s="42"/>
      <c r="C137" s="55" t="s">
        <v>88</v>
      </c>
      <c r="D137" s="197"/>
      <c r="E137" s="197"/>
      <c r="F137" s="197"/>
      <c r="G137" s="203" t="e">
        <f t="shared" si="20"/>
        <v>#DIV/0!</v>
      </c>
      <c r="H137" s="184" t="e">
        <f t="shared" si="21"/>
        <v>#DIV/0!</v>
      </c>
      <c r="I137" s="19">
        <v>2546.798</v>
      </c>
      <c r="J137" s="19">
        <v>-0.0020000000004074536</v>
      </c>
      <c r="K137" s="38">
        <v>0.9999992147008009</v>
      </c>
      <c r="L137" s="20" t="e">
        <f t="shared" si="19"/>
        <v>#DIV/0!</v>
      </c>
    </row>
    <row r="138" spans="1:12" s="12" customFormat="1" ht="27" customHeight="1" hidden="1">
      <c r="A138" s="34" t="s">
        <v>11</v>
      </c>
      <c r="B138" s="42"/>
      <c r="C138" s="55" t="s">
        <v>87</v>
      </c>
      <c r="D138" s="197"/>
      <c r="E138" s="197"/>
      <c r="F138" s="197"/>
      <c r="G138" s="203" t="e">
        <f t="shared" si="20"/>
        <v>#DIV/0!</v>
      </c>
      <c r="H138" s="184" t="e">
        <f t="shared" si="21"/>
        <v>#DIV/0!</v>
      </c>
      <c r="I138" s="19">
        <v>3487.3</v>
      </c>
      <c r="J138" s="19">
        <v>0</v>
      </c>
      <c r="K138" s="38">
        <v>1</v>
      </c>
      <c r="L138" s="20" t="e">
        <f t="shared" si="19"/>
        <v>#DIV/0!</v>
      </c>
    </row>
    <row r="139" spans="1:12" s="12" customFormat="1" ht="38.25" hidden="1">
      <c r="A139" s="34" t="s">
        <v>11</v>
      </c>
      <c r="B139" s="42"/>
      <c r="C139" s="55" t="s">
        <v>90</v>
      </c>
      <c r="D139" s="197"/>
      <c r="E139" s="197"/>
      <c r="F139" s="197"/>
      <c r="G139" s="203" t="e">
        <f t="shared" si="20"/>
        <v>#DIV/0!</v>
      </c>
      <c r="H139" s="184" t="e">
        <f t="shared" si="21"/>
        <v>#DIV/0!</v>
      </c>
      <c r="I139" s="19">
        <v>3930.824</v>
      </c>
      <c r="J139" s="19">
        <v>-14.27599999999984</v>
      </c>
      <c r="K139" s="38">
        <v>0.9963813338064942</v>
      </c>
      <c r="L139" s="20" t="e">
        <f t="shared" si="19"/>
        <v>#DIV/0!</v>
      </c>
    </row>
    <row r="140" spans="1:12" s="12" customFormat="1" ht="27" customHeight="1" hidden="1">
      <c r="A140" s="34" t="s">
        <v>11</v>
      </c>
      <c r="B140" s="42"/>
      <c r="C140" s="55" t="s">
        <v>100</v>
      </c>
      <c r="D140" s="197"/>
      <c r="E140" s="197"/>
      <c r="F140" s="197"/>
      <c r="G140" s="203" t="e">
        <f t="shared" si="20"/>
        <v>#DIV/0!</v>
      </c>
      <c r="H140" s="184" t="e">
        <f t="shared" si="21"/>
        <v>#DIV/0!</v>
      </c>
      <c r="I140" s="19">
        <v>987.5</v>
      </c>
      <c r="J140" s="19">
        <v>-5</v>
      </c>
      <c r="K140" s="38">
        <v>0.9949622166246851</v>
      </c>
      <c r="L140" s="20" t="e">
        <f t="shared" si="19"/>
        <v>#DIV/0!</v>
      </c>
    </row>
    <row r="141" spans="1:12" s="12" customFormat="1" ht="25.5" hidden="1">
      <c r="A141" s="34" t="s">
        <v>11</v>
      </c>
      <c r="B141" s="42"/>
      <c r="C141" s="73" t="s">
        <v>148</v>
      </c>
      <c r="D141" s="197"/>
      <c r="E141" s="197"/>
      <c r="F141" s="197"/>
      <c r="G141" s="203" t="e">
        <f t="shared" si="20"/>
        <v>#DIV/0!</v>
      </c>
      <c r="H141" s="184" t="e">
        <f t="shared" si="21"/>
        <v>#DIV/0!</v>
      </c>
      <c r="I141" s="19">
        <v>3674.23</v>
      </c>
      <c r="J141" s="19">
        <v>-15.072999999999865</v>
      </c>
      <c r="K141" s="38">
        <v>0.9959144044281535</v>
      </c>
      <c r="L141" s="20" t="e">
        <f t="shared" si="19"/>
        <v>#DIV/0!</v>
      </c>
    </row>
    <row r="142" spans="1:12" s="12" customFormat="1" ht="26.25" customHeight="1" hidden="1">
      <c r="A142" s="34" t="s">
        <v>11</v>
      </c>
      <c r="B142" s="42"/>
      <c r="C142" s="55" t="s">
        <v>149</v>
      </c>
      <c r="D142" s="197"/>
      <c r="E142" s="197"/>
      <c r="F142" s="197"/>
      <c r="G142" s="203" t="e">
        <f t="shared" si="20"/>
        <v>#DIV/0!</v>
      </c>
      <c r="H142" s="184" t="e">
        <f t="shared" si="21"/>
        <v>#DIV/0!</v>
      </c>
      <c r="I142" s="19">
        <v>2487.6</v>
      </c>
      <c r="J142" s="19">
        <v>-0.012999999999919964</v>
      </c>
      <c r="K142" s="38">
        <v>0.9999947741067441</v>
      </c>
      <c r="L142" s="20" t="e">
        <f t="shared" si="19"/>
        <v>#DIV/0!</v>
      </c>
    </row>
    <row r="143" spans="1:12" s="12" customFormat="1" ht="27.75" customHeight="1" hidden="1">
      <c r="A143" s="34" t="s">
        <v>11</v>
      </c>
      <c r="B143" s="42"/>
      <c r="C143" s="78" t="s">
        <v>101</v>
      </c>
      <c r="D143" s="197"/>
      <c r="E143" s="197"/>
      <c r="F143" s="197"/>
      <c r="G143" s="203" t="e">
        <f t="shared" si="20"/>
        <v>#DIV/0!</v>
      </c>
      <c r="H143" s="184" t="e">
        <f t="shared" si="21"/>
        <v>#DIV/0!</v>
      </c>
      <c r="I143" s="19">
        <v>165603.316</v>
      </c>
      <c r="J143" s="19">
        <v>-647.9710000000196</v>
      </c>
      <c r="K143" s="38">
        <v>0.9961024602474204</v>
      </c>
      <c r="L143" s="20" t="e">
        <f t="shared" si="19"/>
        <v>#DIV/0!</v>
      </c>
    </row>
    <row r="144" spans="1:12" s="12" customFormat="1" ht="27" customHeight="1" hidden="1">
      <c r="A144" s="34" t="s">
        <v>11</v>
      </c>
      <c r="B144" s="42"/>
      <c r="C144" s="81" t="s">
        <v>102</v>
      </c>
      <c r="D144" s="197"/>
      <c r="E144" s="197"/>
      <c r="F144" s="197"/>
      <c r="G144" s="203" t="e">
        <f t="shared" si="20"/>
        <v>#DIV/0!</v>
      </c>
      <c r="H144" s="184" t="e">
        <f t="shared" si="21"/>
        <v>#DIV/0!</v>
      </c>
      <c r="I144" s="19">
        <v>715.6</v>
      </c>
      <c r="J144" s="19">
        <v>-3.7999999999999545</v>
      </c>
      <c r="K144" s="38">
        <v>0.9947178204058938</v>
      </c>
      <c r="L144" s="20" t="e">
        <f t="shared" si="19"/>
        <v>#DIV/0!</v>
      </c>
    </row>
    <row r="145" spans="1:12" s="12" customFormat="1" ht="27" customHeight="1" hidden="1">
      <c r="A145" s="34" t="s">
        <v>11</v>
      </c>
      <c r="B145" s="42"/>
      <c r="C145" s="78" t="s">
        <v>103</v>
      </c>
      <c r="D145" s="197"/>
      <c r="E145" s="197"/>
      <c r="F145" s="197"/>
      <c r="G145" s="203" t="e">
        <f t="shared" si="20"/>
        <v>#DIV/0!</v>
      </c>
      <c r="H145" s="184" t="e">
        <f t="shared" si="21"/>
        <v>#DIV/0!</v>
      </c>
      <c r="I145" s="19">
        <v>629.6</v>
      </c>
      <c r="J145" s="19">
        <v>-11.600000000000023</v>
      </c>
      <c r="K145" s="38">
        <v>0.9819089207735495</v>
      </c>
      <c r="L145" s="20" t="e">
        <f t="shared" si="19"/>
        <v>#DIV/0!</v>
      </c>
    </row>
    <row r="146" spans="1:12" s="12" customFormat="1" ht="51" hidden="1">
      <c r="A146" s="34" t="s">
        <v>11</v>
      </c>
      <c r="B146" s="42"/>
      <c r="C146" s="55" t="s">
        <v>91</v>
      </c>
      <c r="D146" s="197"/>
      <c r="E146" s="197"/>
      <c r="F146" s="197"/>
      <c r="G146" s="203" t="e">
        <f t="shared" si="20"/>
        <v>#DIV/0!</v>
      </c>
      <c r="H146" s="184" t="e">
        <f t="shared" si="21"/>
        <v>#DIV/0!</v>
      </c>
      <c r="I146" s="19">
        <v>8505.87</v>
      </c>
      <c r="J146" s="19">
        <v>-163.80299999999988</v>
      </c>
      <c r="K146" s="38">
        <v>0.9811062078119902</v>
      </c>
      <c r="L146" s="20" t="e">
        <f t="shared" si="19"/>
        <v>#DIV/0!</v>
      </c>
    </row>
    <row r="147" spans="1:12" s="2" customFormat="1" ht="16.5" customHeight="1">
      <c r="A147" s="48"/>
      <c r="B147" s="49"/>
      <c r="C147" s="55" t="s">
        <v>36</v>
      </c>
      <c r="D147" s="197">
        <v>4895.1</v>
      </c>
      <c r="E147" s="197">
        <v>1471.205</v>
      </c>
      <c r="F147" s="197">
        <v>1323.765</v>
      </c>
      <c r="G147" s="203">
        <f t="shared" si="20"/>
        <v>89.97828310806449</v>
      </c>
      <c r="H147" s="184">
        <f t="shared" si="21"/>
        <v>27.042654899797757</v>
      </c>
      <c r="I147" s="19"/>
      <c r="J147" s="19"/>
      <c r="K147" s="38"/>
      <c r="L147" s="20">
        <f t="shared" si="19"/>
        <v>-5.021716891935512</v>
      </c>
    </row>
    <row r="148" spans="1:12" s="2" customFormat="1" ht="30.75" customHeight="1">
      <c r="A148" s="34" t="s">
        <v>13</v>
      </c>
      <c r="B148" s="37" t="s">
        <v>14</v>
      </c>
      <c r="C148" s="37" t="s">
        <v>44</v>
      </c>
      <c r="D148" s="198">
        <f>D149+D164</f>
        <v>292317.358</v>
      </c>
      <c r="E148" s="198">
        <f>E149+E164</f>
        <v>82872.87599999999</v>
      </c>
      <c r="F148" s="198">
        <f>F149+F164</f>
        <v>81436.94</v>
      </c>
      <c r="G148" s="211">
        <f aca="true" t="shared" si="22" ref="G148:G181">F148/E148*100</f>
        <v>98.2673028024272</v>
      </c>
      <c r="H148" s="189">
        <f aca="true" t="shared" si="23" ref="H148:H166">F148/D148*100</f>
        <v>27.859084577522765</v>
      </c>
      <c r="I148" s="38"/>
      <c r="J148" s="38"/>
      <c r="K148" s="38"/>
      <c r="L148" s="39" t="s">
        <v>67</v>
      </c>
    </row>
    <row r="149" spans="1:12" s="8" customFormat="1" ht="17.25" customHeight="1">
      <c r="A149" s="40"/>
      <c r="B149" s="41"/>
      <c r="C149" s="55" t="s">
        <v>35</v>
      </c>
      <c r="D149" s="197">
        <v>288174.458</v>
      </c>
      <c r="E149" s="197">
        <v>81491.908</v>
      </c>
      <c r="F149" s="197">
        <v>80369.427</v>
      </c>
      <c r="G149" s="203">
        <f t="shared" si="22"/>
        <v>98.62258593822591</v>
      </c>
      <c r="H149" s="184">
        <f t="shared" si="23"/>
        <v>27.88915699114458</v>
      </c>
      <c r="I149" s="19">
        <v>265434.84500000003</v>
      </c>
      <c r="J149" s="19">
        <v>-1102.5729999999749</v>
      </c>
      <c r="K149" s="19">
        <v>0.9958633462863365</v>
      </c>
      <c r="L149" s="20">
        <f aca="true" t="shared" si="24" ref="L149:L164">G149-95</f>
        <v>3.6225859382259102</v>
      </c>
    </row>
    <row r="150" spans="1:12" s="12" customFormat="1" ht="27" customHeight="1" hidden="1">
      <c r="A150" s="34" t="s">
        <v>13</v>
      </c>
      <c r="B150" s="42"/>
      <c r="C150" s="55" t="s">
        <v>86</v>
      </c>
      <c r="D150" s="197"/>
      <c r="E150" s="197"/>
      <c r="F150" s="203"/>
      <c r="G150" s="203" t="e">
        <f t="shared" si="22"/>
        <v>#DIV/0!</v>
      </c>
      <c r="H150" s="184" t="e">
        <f t="shared" si="23"/>
        <v>#DIV/0!</v>
      </c>
      <c r="I150" s="19">
        <v>31253.289999999997</v>
      </c>
      <c r="J150" s="19">
        <v>-19.111000000004424</v>
      </c>
      <c r="K150" s="38">
        <v>0.9993888860660234</v>
      </c>
      <c r="L150" s="20" t="e">
        <f t="shared" si="24"/>
        <v>#DIV/0!</v>
      </c>
    </row>
    <row r="151" spans="1:12" s="12" customFormat="1" ht="54" customHeight="1" hidden="1">
      <c r="A151" s="34" t="s">
        <v>13</v>
      </c>
      <c r="B151" s="42"/>
      <c r="C151" s="55" t="s">
        <v>142</v>
      </c>
      <c r="D151" s="197"/>
      <c r="E151" s="197"/>
      <c r="F151" s="203"/>
      <c r="G151" s="203" t="e">
        <f t="shared" si="22"/>
        <v>#DIV/0!</v>
      </c>
      <c r="H151" s="184" t="e">
        <f t="shared" si="23"/>
        <v>#DIV/0!</v>
      </c>
      <c r="I151" s="19">
        <v>1434.8</v>
      </c>
      <c r="J151" s="19">
        <v>-109.20000000000005</v>
      </c>
      <c r="K151" s="38">
        <v>0.9292746113989637</v>
      </c>
      <c r="L151" s="20" t="e">
        <f t="shared" si="24"/>
        <v>#DIV/0!</v>
      </c>
    </row>
    <row r="152" spans="1:12" s="12" customFormat="1" ht="39.75" customHeight="1" hidden="1">
      <c r="A152" s="34" t="s">
        <v>13</v>
      </c>
      <c r="B152" s="42"/>
      <c r="C152" s="55" t="s">
        <v>126</v>
      </c>
      <c r="D152" s="197"/>
      <c r="E152" s="197"/>
      <c r="F152" s="203"/>
      <c r="G152" s="203" t="e">
        <f t="shared" si="22"/>
        <v>#DIV/0!</v>
      </c>
      <c r="H152" s="184" t="e">
        <f t="shared" si="23"/>
        <v>#DIV/0!</v>
      </c>
      <c r="I152" s="19">
        <v>458</v>
      </c>
      <c r="J152" s="19">
        <v>-42.69999999999999</v>
      </c>
      <c r="K152" s="38">
        <v>0.91471939285001</v>
      </c>
      <c r="L152" s="20" t="e">
        <f t="shared" si="24"/>
        <v>#DIV/0!</v>
      </c>
    </row>
    <row r="153" spans="1:12" s="12" customFormat="1" ht="27" customHeight="1" hidden="1">
      <c r="A153" s="34" t="s">
        <v>13</v>
      </c>
      <c r="B153" s="42"/>
      <c r="C153" s="55" t="s">
        <v>89</v>
      </c>
      <c r="D153" s="197"/>
      <c r="E153" s="197"/>
      <c r="F153" s="197"/>
      <c r="G153" s="203" t="e">
        <f t="shared" si="22"/>
        <v>#DIV/0!</v>
      </c>
      <c r="H153" s="184" t="e">
        <f t="shared" si="23"/>
        <v>#DIV/0!</v>
      </c>
      <c r="I153" s="19">
        <v>10763.625</v>
      </c>
      <c r="J153" s="19">
        <v>-109.27499999999964</v>
      </c>
      <c r="K153" s="38">
        <v>0.9899497834064509</v>
      </c>
      <c r="L153" s="20" t="e">
        <f t="shared" si="24"/>
        <v>#DIV/0!</v>
      </c>
    </row>
    <row r="154" spans="1:12" s="12" customFormat="1" ht="27" customHeight="1" hidden="1">
      <c r="A154" s="34" t="s">
        <v>13</v>
      </c>
      <c r="B154" s="42"/>
      <c r="C154" s="55" t="s">
        <v>88</v>
      </c>
      <c r="D154" s="197"/>
      <c r="E154" s="197"/>
      <c r="F154" s="197"/>
      <c r="G154" s="203" t="e">
        <f t="shared" si="22"/>
        <v>#DIV/0!</v>
      </c>
      <c r="H154" s="184" t="e">
        <f t="shared" si="23"/>
        <v>#DIV/0!</v>
      </c>
      <c r="I154" s="19">
        <v>1805.181</v>
      </c>
      <c r="J154" s="19">
        <v>-0.019000000000005457</v>
      </c>
      <c r="K154" s="38">
        <v>0.9999894748504321</v>
      </c>
      <c r="L154" s="20" t="e">
        <f t="shared" si="24"/>
        <v>#DIV/0!</v>
      </c>
    </row>
    <row r="155" spans="1:12" s="12" customFormat="1" ht="27.75" customHeight="1" hidden="1">
      <c r="A155" s="34" t="s">
        <v>13</v>
      </c>
      <c r="B155" s="42"/>
      <c r="C155" s="55" t="s">
        <v>87</v>
      </c>
      <c r="D155" s="197"/>
      <c r="E155" s="197"/>
      <c r="F155" s="197"/>
      <c r="G155" s="203" t="e">
        <f t="shared" si="22"/>
        <v>#DIV/0!</v>
      </c>
      <c r="H155" s="184" t="e">
        <f t="shared" si="23"/>
        <v>#DIV/0!</v>
      </c>
      <c r="I155" s="19">
        <v>10687.333</v>
      </c>
      <c r="J155" s="19">
        <v>-10.774999999999636</v>
      </c>
      <c r="K155" s="38">
        <v>0.9989928125608752</v>
      </c>
      <c r="L155" s="20" t="e">
        <f t="shared" si="24"/>
        <v>#DIV/0!</v>
      </c>
    </row>
    <row r="156" spans="1:12" s="12" customFormat="1" ht="28.5" customHeight="1" hidden="1">
      <c r="A156" s="34" t="s">
        <v>13</v>
      </c>
      <c r="B156" s="42"/>
      <c r="C156" s="55" t="s">
        <v>90</v>
      </c>
      <c r="D156" s="197"/>
      <c r="E156" s="197"/>
      <c r="F156" s="197"/>
      <c r="G156" s="203" t="e">
        <f t="shared" si="22"/>
        <v>#DIV/0!</v>
      </c>
      <c r="H156" s="184" t="e">
        <f t="shared" si="23"/>
        <v>#DIV/0!</v>
      </c>
      <c r="I156" s="19">
        <v>3991.296</v>
      </c>
      <c r="J156" s="19">
        <v>-17.50400000000036</v>
      </c>
      <c r="K156" s="38">
        <v>0.9956336060666533</v>
      </c>
      <c r="L156" s="20" t="e">
        <f t="shared" si="24"/>
        <v>#DIV/0!</v>
      </c>
    </row>
    <row r="157" spans="1:12" s="12" customFormat="1" ht="27" customHeight="1" hidden="1">
      <c r="A157" s="34" t="s">
        <v>13</v>
      </c>
      <c r="B157" s="42"/>
      <c r="C157" s="55" t="s">
        <v>100</v>
      </c>
      <c r="D157" s="197"/>
      <c r="E157" s="197"/>
      <c r="F157" s="197"/>
      <c r="G157" s="203" t="e">
        <f t="shared" si="22"/>
        <v>#DIV/0!</v>
      </c>
      <c r="H157" s="184" t="e">
        <f t="shared" si="23"/>
        <v>#DIV/0!</v>
      </c>
      <c r="I157" s="19">
        <v>568.9</v>
      </c>
      <c r="J157" s="19">
        <v>-5.2000000000000455</v>
      </c>
      <c r="K157" s="38">
        <v>0.9909423445392788</v>
      </c>
      <c r="L157" s="20" t="e">
        <f t="shared" si="24"/>
        <v>#DIV/0!</v>
      </c>
    </row>
    <row r="158" spans="1:12" s="12" customFormat="1" ht="27" customHeight="1" hidden="1">
      <c r="A158" s="34" t="s">
        <v>13</v>
      </c>
      <c r="B158" s="42"/>
      <c r="C158" s="73" t="s">
        <v>148</v>
      </c>
      <c r="D158" s="197"/>
      <c r="E158" s="197"/>
      <c r="F158" s="197"/>
      <c r="G158" s="203" t="e">
        <f t="shared" si="22"/>
        <v>#DIV/0!</v>
      </c>
      <c r="H158" s="184" t="e">
        <f t="shared" si="23"/>
        <v>#DIV/0!</v>
      </c>
      <c r="I158" s="19">
        <v>2570.21</v>
      </c>
      <c r="J158" s="19">
        <v>-0.003000000000156433</v>
      </c>
      <c r="K158" s="38">
        <v>0.9999988327815632</v>
      </c>
      <c r="L158" s="20" t="e">
        <f t="shared" si="24"/>
        <v>#DIV/0!</v>
      </c>
    </row>
    <row r="159" spans="1:12" s="12" customFormat="1" ht="27" customHeight="1" hidden="1">
      <c r="A159" s="34" t="s">
        <v>13</v>
      </c>
      <c r="B159" s="42"/>
      <c r="C159" s="55" t="s">
        <v>149</v>
      </c>
      <c r="D159" s="197"/>
      <c r="E159" s="197"/>
      <c r="F159" s="197"/>
      <c r="G159" s="203" t="e">
        <f t="shared" si="22"/>
        <v>#DIV/0!</v>
      </c>
      <c r="H159" s="184" t="e">
        <f t="shared" si="23"/>
        <v>#DIV/0!</v>
      </c>
      <c r="I159" s="19">
        <v>78</v>
      </c>
      <c r="J159" s="19">
        <v>-42</v>
      </c>
      <c r="K159" s="38">
        <v>0.65</v>
      </c>
      <c r="L159" s="20" t="e">
        <f t="shared" si="24"/>
        <v>#DIV/0!</v>
      </c>
    </row>
    <row r="160" spans="1:12" s="12" customFormat="1" ht="27" customHeight="1" hidden="1">
      <c r="A160" s="34" t="s">
        <v>13</v>
      </c>
      <c r="B160" s="42"/>
      <c r="C160" s="78" t="s">
        <v>101</v>
      </c>
      <c r="D160" s="197"/>
      <c r="E160" s="197"/>
      <c r="F160" s="197"/>
      <c r="G160" s="203" t="e">
        <f t="shared" si="22"/>
        <v>#DIV/0!</v>
      </c>
      <c r="H160" s="184" t="e">
        <f t="shared" si="23"/>
        <v>#DIV/0!</v>
      </c>
      <c r="I160" s="19">
        <v>193599.46</v>
      </c>
      <c r="J160" s="19">
        <v>-480.01500000001397</v>
      </c>
      <c r="K160" s="38">
        <v>0.9975267090968789</v>
      </c>
      <c r="L160" s="20" t="e">
        <f t="shared" si="24"/>
        <v>#DIV/0!</v>
      </c>
    </row>
    <row r="161" spans="1:12" s="12" customFormat="1" ht="27" customHeight="1" hidden="1">
      <c r="A161" s="34" t="s">
        <v>13</v>
      </c>
      <c r="B161" s="42"/>
      <c r="C161" s="81" t="s">
        <v>102</v>
      </c>
      <c r="D161" s="197"/>
      <c r="E161" s="197"/>
      <c r="F161" s="197"/>
      <c r="G161" s="203" t="e">
        <f t="shared" si="22"/>
        <v>#DIV/0!</v>
      </c>
      <c r="H161" s="184" t="e">
        <f t="shared" si="23"/>
        <v>#DIV/0!</v>
      </c>
      <c r="I161" s="19">
        <v>155.6</v>
      </c>
      <c r="J161" s="19">
        <v>-149.82200000000003</v>
      </c>
      <c r="K161" s="38">
        <v>0.5094590435528547</v>
      </c>
      <c r="L161" s="20" t="e">
        <f t="shared" si="24"/>
        <v>#DIV/0!</v>
      </c>
    </row>
    <row r="162" spans="1:12" s="12" customFormat="1" ht="27.75" customHeight="1" hidden="1">
      <c r="A162" s="34" t="s">
        <v>13</v>
      </c>
      <c r="B162" s="42"/>
      <c r="C162" s="78" t="s">
        <v>103</v>
      </c>
      <c r="D162" s="197"/>
      <c r="E162" s="197"/>
      <c r="F162" s="197"/>
      <c r="G162" s="203" t="e">
        <f t="shared" si="22"/>
        <v>#DIV/0!</v>
      </c>
      <c r="H162" s="184" t="e">
        <f t="shared" si="23"/>
        <v>#DIV/0!</v>
      </c>
      <c r="I162" s="19">
        <v>1070.5</v>
      </c>
      <c r="J162" s="19">
        <v>-1.7999999999999545</v>
      </c>
      <c r="K162" s="38">
        <v>0.9983213652895645</v>
      </c>
      <c r="L162" s="20" t="e">
        <f t="shared" si="24"/>
        <v>#DIV/0!</v>
      </c>
    </row>
    <row r="163" spans="1:12" s="12" customFormat="1" ht="40.5" customHeight="1" hidden="1">
      <c r="A163" s="34" t="s">
        <v>13</v>
      </c>
      <c r="B163" s="42"/>
      <c r="C163" s="55" t="s">
        <v>91</v>
      </c>
      <c r="D163" s="197"/>
      <c r="E163" s="197"/>
      <c r="F163" s="197"/>
      <c r="G163" s="203" t="e">
        <f t="shared" si="22"/>
        <v>#DIV/0!</v>
      </c>
      <c r="H163" s="184" t="e">
        <f t="shared" si="23"/>
        <v>#DIV/0!</v>
      </c>
      <c r="I163" s="19">
        <v>6998.65</v>
      </c>
      <c r="J163" s="19">
        <v>-115.15000000000055</v>
      </c>
      <c r="K163" s="38">
        <v>0.983813151901937</v>
      </c>
      <c r="L163" s="20" t="e">
        <f t="shared" si="24"/>
        <v>#DIV/0!</v>
      </c>
    </row>
    <row r="164" spans="1:12" s="2" customFormat="1" ht="16.5" customHeight="1">
      <c r="A164" s="48"/>
      <c r="B164" s="49"/>
      <c r="C164" s="55" t="s">
        <v>36</v>
      </c>
      <c r="D164" s="197">
        <v>4142.9</v>
      </c>
      <c r="E164" s="197">
        <v>1380.968</v>
      </c>
      <c r="F164" s="200">
        <v>1067.513</v>
      </c>
      <c r="G164" s="203">
        <f t="shared" si="22"/>
        <v>77.30179120732701</v>
      </c>
      <c r="H164" s="184">
        <f t="shared" si="23"/>
        <v>25.767288614255712</v>
      </c>
      <c r="I164" s="19"/>
      <c r="J164" s="19"/>
      <c r="K164" s="38"/>
      <c r="L164" s="20">
        <f t="shared" si="24"/>
        <v>-17.698208792672986</v>
      </c>
    </row>
    <row r="165" spans="1:12" s="2" customFormat="1" ht="30.75" customHeight="1">
      <c r="A165" s="34" t="s">
        <v>15</v>
      </c>
      <c r="B165" s="37" t="s">
        <v>16</v>
      </c>
      <c r="C165" s="37" t="s">
        <v>68</v>
      </c>
      <c r="D165" s="198">
        <f>D166+D181</f>
        <v>294142.777</v>
      </c>
      <c r="E165" s="198">
        <f>E166+E181</f>
        <v>104446.857</v>
      </c>
      <c r="F165" s="198">
        <f>F166+F181</f>
        <v>103692.785</v>
      </c>
      <c r="G165" s="215">
        <f t="shared" si="22"/>
        <v>99.27803284688595</v>
      </c>
      <c r="H165" s="189">
        <f t="shared" si="23"/>
        <v>35.25253485996701</v>
      </c>
      <c r="I165" s="38"/>
      <c r="J165" s="38"/>
      <c r="K165" s="38"/>
      <c r="L165" s="39" t="s">
        <v>67</v>
      </c>
    </row>
    <row r="166" spans="1:12" s="8" customFormat="1" ht="16.5" customHeight="1">
      <c r="A166" s="40"/>
      <c r="B166" s="41"/>
      <c r="C166" s="55" t="s">
        <v>35</v>
      </c>
      <c r="D166" s="197">
        <v>290799.177</v>
      </c>
      <c r="E166" s="197">
        <v>103555.119</v>
      </c>
      <c r="F166" s="197">
        <v>102808.079</v>
      </c>
      <c r="G166" s="213">
        <f t="shared" si="22"/>
        <v>99.27860640090616</v>
      </c>
      <c r="H166" s="184">
        <f t="shared" si="23"/>
        <v>35.35363478693751</v>
      </c>
      <c r="I166" s="19">
        <v>262255.945</v>
      </c>
      <c r="J166" s="19">
        <v>-5350.2179999999935</v>
      </c>
      <c r="K166" s="19">
        <v>0.9800071196417102</v>
      </c>
      <c r="L166" s="20">
        <f aca="true" t="shared" si="25" ref="L166:L181">G166-95</f>
        <v>4.278606400906156</v>
      </c>
    </row>
    <row r="167" spans="1:13" s="12" customFormat="1" ht="26.25" customHeight="1" hidden="1">
      <c r="A167" s="34" t="s">
        <v>15</v>
      </c>
      <c r="B167" s="42"/>
      <c r="C167" s="55" t="s">
        <v>86</v>
      </c>
      <c r="D167" s="197"/>
      <c r="E167" s="197"/>
      <c r="F167" s="197"/>
      <c r="G167" s="203" t="e">
        <f t="shared" si="22"/>
        <v>#DIV/0!</v>
      </c>
      <c r="H167" s="184" t="e">
        <f aca="true" t="shared" si="26" ref="H167:H181">F167/D167*100</f>
        <v>#DIV/0!</v>
      </c>
      <c r="I167" s="19">
        <v>30620.8</v>
      </c>
      <c r="J167" s="19">
        <v>-437.7999999999993</v>
      </c>
      <c r="K167" s="38">
        <v>0.9859040652186513</v>
      </c>
      <c r="L167" s="20" t="e">
        <f t="shared" si="25"/>
        <v>#DIV/0!</v>
      </c>
      <c r="M167" s="11"/>
    </row>
    <row r="168" spans="1:13" s="12" customFormat="1" ht="54" customHeight="1" hidden="1">
      <c r="A168" s="34" t="s">
        <v>15</v>
      </c>
      <c r="B168" s="42"/>
      <c r="C168" s="55" t="s">
        <v>142</v>
      </c>
      <c r="D168" s="197"/>
      <c r="E168" s="197"/>
      <c r="F168" s="197"/>
      <c r="G168" s="203" t="e">
        <f t="shared" si="22"/>
        <v>#DIV/0!</v>
      </c>
      <c r="H168" s="184" t="e">
        <f t="shared" si="26"/>
        <v>#DIV/0!</v>
      </c>
      <c r="I168" s="19">
        <v>1246.1</v>
      </c>
      <c r="J168" s="19">
        <v>-0.05900000000019645</v>
      </c>
      <c r="K168" s="38">
        <v>0.999952654516799</v>
      </c>
      <c r="L168" s="20" t="e">
        <f t="shared" si="25"/>
        <v>#DIV/0!</v>
      </c>
      <c r="M168" s="11"/>
    </row>
    <row r="169" spans="1:13" s="12" customFormat="1" ht="39.75" customHeight="1" hidden="1">
      <c r="A169" s="34" t="s">
        <v>15</v>
      </c>
      <c r="B169" s="42"/>
      <c r="C169" s="55" t="s">
        <v>126</v>
      </c>
      <c r="D169" s="197"/>
      <c r="E169" s="197"/>
      <c r="F169" s="197"/>
      <c r="G169" s="203" t="e">
        <f t="shared" si="22"/>
        <v>#DIV/0!</v>
      </c>
      <c r="H169" s="184" t="e">
        <f t="shared" si="26"/>
        <v>#DIV/0!</v>
      </c>
      <c r="I169" s="19">
        <v>46</v>
      </c>
      <c r="J169" s="19">
        <v>0</v>
      </c>
      <c r="K169" s="38">
        <v>1</v>
      </c>
      <c r="L169" s="20" t="e">
        <f t="shared" si="25"/>
        <v>#DIV/0!</v>
      </c>
      <c r="M169" s="11"/>
    </row>
    <row r="170" spans="1:13" s="12" customFormat="1" ht="27" customHeight="1" hidden="1">
      <c r="A170" s="34" t="s">
        <v>15</v>
      </c>
      <c r="B170" s="42"/>
      <c r="C170" s="55" t="s">
        <v>89</v>
      </c>
      <c r="D170" s="197"/>
      <c r="E170" s="197"/>
      <c r="F170" s="197"/>
      <c r="G170" s="203" t="e">
        <f t="shared" si="22"/>
        <v>#DIV/0!</v>
      </c>
      <c r="H170" s="184" t="e">
        <f t="shared" si="26"/>
        <v>#DIV/0!</v>
      </c>
      <c r="I170" s="19">
        <v>22022.369</v>
      </c>
      <c r="J170" s="19">
        <v>-929.2780000000021</v>
      </c>
      <c r="K170" s="38">
        <v>0.9595114895240415</v>
      </c>
      <c r="L170" s="20" t="e">
        <f t="shared" si="25"/>
        <v>#DIV/0!</v>
      </c>
      <c r="M170" s="11"/>
    </row>
    <row r="171" spans="1:13" s="12" customFormat="1" ht="27" customHeight="1" hidden="1">
      <c r="A171" s="34" t="s">
        <v>15</v>
      </c>
      <c r="B171" s="42"/>
      <c r="C171" s="55" t="s">
        <v>88</v>
      </c>
      <c r="D171" s="197"/>
      <c r="E171" s="197"/>
      <c r="F171" s="197"/>
      <c r="G171" s="203" t="e">
        <f t="shared" si="22"/>
        <v>#DIV/0!</v>
      </c>
      <c r="H171" s="184" t="e">
        <f t="shared" si="26"/>
        <v>#DIV/0!</v>
      </c>
      <c r="I171" s="19">
        <v>1794.3</v>
      </c>
      <c r="J171" s="19">
        <v>0</v>
      </c>
      <c r="K171" s="38">
        <v>1</v>
      </c>
      <c r="L171" s="20" t="e">
        <f t="shared" si="25"/>
        <v>#DIV/0!</v>
      </c>
      <c r="M171" s="11"/>
    </row>
    <row r="172" spans="1:13" s="12" customFormat="1" ht="27" customHeight="1" hidden="1">
      <c r="A172" s="34" t="s">
        <v>15</v>
      </c>
      <c r="B172" s="42"/>
      <c r="C172" s="55" t="s">
        <v>87</v>
      </c>
      <c r="D172" s="197"/>
      <c r="E172" s="197"/>
      <c r="F172" s="197"/>
      <c r="G172" s="203" t="e">
        <f t="shared" si="22"/>
        <v>#DIV/0!</v>
      </c>
      <c r="H172" s="184" t="e">
        <f t="shared" si="26"/>
        <v>#DIV/0!</v>
      </c>
      <c r="I172" s="19">
        <v>2416.4</v>
      </c>
      <c r="J172" s="19">
        <v>0</v>
      </c>
      <c r="K172" s="38">
        <v>1</v>
      </c>
      <c r="L172" s="20" t="e">
        <f t="shared" si="25"/>
        <v>#DIV/0!</v>
      </c>
      <c r="M172" s="11"/>
    </row>
    <row r="173" spans="1:13" s="12" customFormat="1" ht="29.25" customHeight="1" hidden="1">
      <c r="A173" s="34" t="s">
        <v>15</v>
      </c>
      <c r="B173" s="42"/>
      <c r="C173" s="55" t="s">
        <v>90</v>
      </c>
      <c r="D173" s="197"/>
      <c r="E173" s="197"/>
      <c r="F173" s="197"/>
      <c r="G173" s="203" t="e">
        <f t="shared" si="22"/>
        <v>#DIV/0!</v>
      </c>
      <c r="H173" s="184" t="e">
        <f t="shared" si="26"/>
        <v>#DIV/0!</v>
      </c>
      <c r="I173" s="19">
        <v>2469.237</v>
      </c>
      <c r="J173" s="19">
        <v>-0.0009999999997489795</v>
      </c>
      <c r="K173" s="38">
        <v>0.9999995950167624</v>
      </c>
      <c r="L173" s="20" t="e">
        <f t="shared" si="25"/>
        <v>#DIV/0!</v>
      </c>
      <c r="M173" s="11"/>
    </row>
    <row r="174" spans="1:13" s="12" customFormat="1" ht="27" customHeight="1" hidden="1">
      <c r="A174" s="34" t="s">
        <v>15</v>
      </c>
      <c r="B174" s="42"/>
      <c r="C174" s="55" t="s">
        <v>100</v>
      </c>
      <c r="D174" s="197"/>
      <c r="E174" s="197"/>
      <c r="F174" s="197"/>
      <c r="G174" s="203" t="e">
        <f t="shared" si="22"/>
        <v>#DIV/0!</v>
      </c>
      <c r="H174" s="184" t="e">
        <f t="shared" si="26"/>
        <v>#DIV/0!</v>
      </c>
      <c r="I174" s="19">
        <v>875.636</v>
      </c>
      <c r="J174" s="19">
        <v>-0.1150000000000091</v>
      </c>
      <c r="K174" s="38">
        <v>0.9998686841351023</v>
      </c>
      <c r="L174" s="20" t="e">
        <f t="shared" si="25"/>
        <v>#DIV/0!</v>
      </c>
      <c r="M174" s="11"/>
    </row>
    <row r="175" spans="1:13" s="12" customFormat="1" ht="25.5" hidden="1">
      <c r="A175" s="34" t="s">
        <v>15</v>
      </c>
      <c r="B175" s="42"/>
      <c r="C175" s="55" t="s">
        <v>148</v>
      </c>
      <c r="D175" s="197"/>
      <c r="E175" s="197"/>
      <c r="F175" s="197"/>
      <c r="G175" s="203" t="e">
        <f t="shared" si="22"/>
        <v>#DIV/0!</v>
      </c>
      <c r="H175" s="184" t="e">
        <f t="shared" si="26"/>
        <v>#DIV/0!</v>
      </c>
      <c r="I175" s="19">
        <v>6808.47</v>
      </c>
      <c r="J175" s="19">
        <v>-3074.817</v>
      </c>
      <c r="K175" s="38">
        <v>0.6888872092857367</v>
      </c>
      <c r="L175" s="20" t="e">
        <f t="shared" si="25"/>
        <v>#DIV/0!</v>
      </c>
      <c r="M175" s="11"/>
    </row>
    <row r="176" spans="1:13" s="12" customFormat="1" ht="26.25" customHeight="1" hidden="1">
      <c r="A176" s="34" t="s">
        <v>15</v>
      </c>
      <c r="B176" s="42"/>
      <c r="C176" s="55" t="s">
        <v>149</v>
      </c>
      <c r="D176" s="197"/>
      <c r="E176" s="197"/>
      <c r="F176" s="197"/>
      <c r="G176" s="203" t="e">
        <f t="shared" si="22"/>
        <v>#DIV/0!</v>
      </c>
      <c r="H176" s="184" t="e">
        <f t="shared" si="26"/>
        <v>#DIV/0!</v>
      </c>
      <c r="I176" s="19">
        <v>99</v>
      </c>
      <c r="J176" s="19">
        <v>0</v>
      </c>
      <c r="K176" s="38">
        <v>1</v>
      </c>
      <c r="L176" s="20" t="e">
        <f t="shared" si="25"/>
        <v>#DIV/0!</v>
      </c>
      <c r="M176" s="11"/>
    </row>
    <row r="177" spans="1:13" s="12" customFormat="1" ht="27" customHeight="1" hidden="1">
      <c r="A177" s="34" t="s">
        <v>15</v>
      </c>
      <c r="B177" s="42"/>
      <c r="C177" s="78" t="s">
        <v>101</v>
      </c>
      <c r="D177" s="197"/>
      <c r="E177" s="197"/>
      <c r="F177" s="197"/>
      <c r="G177" s="203" t="e">
        <f t="shared" si="22"/>
        <v>#DIV/0!</v>
      </c>
      <c r="H177" s="184" t="e">
        <f t="shared" si="26"/>
        <v>#DIV/0!</v>
      </c>
      <c r="I177" s="19">
        <v>183426.943</v>
      </c>
      <c r="J177" s="19">
        <v>-450.14000000001397</v>
      </c>
      <c r="K177" s="38">
        <v>0.9975519515936632</v>
      </c>
      <c r="L177" s="20" t="e">
        <f t="shared" si="25"/>
        <v>#DIV/0!</v>
      </c>
      <c r="M177" s="11"/>
    </row>
    <row r="178" spans="1:13" s="12" customFormat="1" ht="27" customHeight="1" hidden="1">
      <c r="A178" s="34" t="s">
        <v>15</v>
      </c>
      <c r="B178" s="42"/>
      <c r="C178" s="81" t="s">
        <v>102</v>
      </c>
      <c r="D178" s="197"/>
      <c r="E178" s="197"/>
      <c r="F178" s="197"/>
      <c r="G178" s="203" t="e">
        <f t="shared" si="22"/>
        <v>#DIV/0!</v>
      </c>
      <c r="H178" s="184" t="e">
        <f t="shared" si="26"/>
        <v>#DIV/0!</v>
      </c>
      <c r="I178" s="19">
        <v>110.6</v>
      </c>
      <c r="J178" s="19">
        <v>-45</v>
      </c>
      <c r="K178" s="38">
        <v>0.7107969151670951</v>
      </c>
      <c r="L178" s="20" t="e">
        <f t="shared" si="25"/>
        <v>#DIV/0!</v>
      </c>
      <c r="M178" s="11"/>
    </row>
    <row r="179" spans="1:13" s="12" customFormat="1" ht="27" customHeight="1" hidden="1">
      <c r="A179" s="34" t="s">
        <v>15</v>
      </c>
      <c r="B179" s="42"/>
      <c r="C179" s="78" t="s">
        <v>103</v>
      </c>
      <c r="D179" s="197"/>
      <c r="E179" s="197"/>
      <c r="F179" s="197"/>
      <c r="G179" s="203" t="e">
        <f t="shared" si="22"/>
        <v>#DIV/0!</v>
      </c>
      <c r="H179" s="184" t="e">
        <f t="shared" si="26"/>
        <v>#DIV/0!</v>
      </c>
      <c r="I179" s="19">
        <v>1554.1999999999998</v>
      </c>
      <c r="J179" s="19">
        <v>-3.366000000000213</v>
      </c>
      <c r="K179" s="38">
        <v>0.9978389358781585</v>
      </c>
      <c r="L179" s="20" t="e">
        <f t="shared" si="25"/>
        <v>#DIV/0!</v>
      </c>
      <c r="M179" s="11"/>
    </row>
    <row r="180" spans="1:13" s="12" customFormat="1" ht="40.5" customHeight="1" hidden="1">
      <c r="A180" s="34" t="s">
        <v>15</v>
      </c>
      <c r="B180" s="42"/>
      <c r="C180" s="55" t="s">
        <v>91</v>
      </c>
      <c r="D180" s="197"/>
      <c r="E180" s="197"/>
      <c r="F180" s="197"/>
      <c r="G180" s="203" t="e">
        <f t="shared" si="22"/>
        <v>#DIV/0!</v>
      </c>
      <c r="H180" s="184" t="e">
        <f t="shared" si="26"/>
        <v>#DIV/0!</v>
      </c>
      <c r="I180" s="19">
        <v>8765.89</v>
      </c>
      <c r="J180" s="19">
        <v>-409.6419999999998</v>
      </c>
      <c r="K180" s="38">
        <v>0.9553549592546786</v>
      </c>
      <c r="L180" s="20" t="e">
        <f t="shared" si="25"/>
        <v>#DIV/0!</v>
      </c>
      <c r="M180" s="11"/>
    </row>
    <row r="181" spans="1:12" s="2" customFormat="1" ht="16.5" customHeight="1">
      <c r="A181" s="48"/>
      <c r="B181" s="49"/>
      <c r="C181" s="55" t="s">
        <v>36</v>
      </c>
      <c r="D181" s="197">
        <v>3343.6</v>
      </c>
      <c r="E181" s="197">
        <v>891.738</v>
      </c>
      <c r="F181" s="200">
        <v>884.706</v>
      </c>
      <c r="G181" s="203">
        <f t="shared" si="22"/>
        <v>99.21142757177556</v>
      </c>
      <c r="H181" s="184">
        <f t="shared" si="26"/>
        <v>26.459684172747938</v>
      </c>
      <c r="I181" s="19"/>
      <c r="J181" s="19"/>
      <c r="K181" s="38"/>
      <c r="L181" s="20">
        <f t="shared" si="25"/>
        <v>4.211427571775559</v>
      </c>
    </row>
    <row r="182" spans="1:12" s="2" customFormat="1" ht="30.75" customHeight="1">
      <c r="A182" s="34" t="s">
        <v>17</v>
      </c>
      <c r="B182" s="37" t="s">
        <v>18</v>
      </c>
      <c r="C182" s="37" t="s">
        <v>43</v>
      </c>
      <c r="D182" s="198">
        <f>D183+D198</f>
        <v>51295</v>
      </c>
      <c r="E182" s="198">
        <f>E183+E198</f>
        <v>12535.875</v>
      </c>
      <c r="F182" s="198">
        <f>F183+F198</f>
        <v>12315.402</v>
      </c>
      <c r="G182" s="211">
        <f>F182/E182*100</f>
        <v>98.24126357354392</v>
      </c>
      <c r="H182" s="189">
        <f>F182/D182*100</f>
        <v>24.00897163466225</v>
      </c>
      <c r="I182" s="38"/>
      <c r="J182" s="38"/>
      <c r="K182" s="38"/>
      <c r="L182" s="39" t="s">
        <v>67</v>
      </c>
    </row>
    <row r="183" spans="1:12" s="8" customFormat="1" ht="17.25" customHeight="1">
      <c r="A183" s="40"/>
      <c r="B183" s="41"/>
      <c r="C183" s="55" t="s">
        <v>35</v>
      </c>
      <c r="D183" s="197">
        <v>50692.5</v>
      </c>
      <c r="E183" s="197">
        <v>12335.043</v>
      </c>
      <c r="F183" s="197">
        <v>12150.366</v>
      </c>
      <c r="G183" s="213">
        <f>F183/E183*100</f>
        <v>98.50282645954294</v>
      </c>
      <c r="H183" s="184">
        <f>F183/D183*100</f>
        <v>23.96876461014943</v>
      </c>
      <c r="I183" s="19">
        <v>51692.24</v>
      </c>
      <c r="J183" s="19">
        <v>-435.46199999999953</v>
      </c>
      <c r="K183" s="19">
        <v>0.9916462459826063</v>
      </c>
      <c r="L183" s="20">
        <f aca="true" t="shared" si="27" ref="L183:L198">G183-95</f>
        <v>3.502826459542945</v>
      </c>
    </row>
    <row r="184" spans="1:13" s="12" customFormat="1" ht="26.25" customHeight="1" hidden="1">
      <c r="A184" s="34" t="s">
        <v>17</v>
      </c>
      <c r="B184" s="42"/>
      <c r="C184" s="55" t="s">
        <v>86</v>
      </c>
      <c r="D184" s="197"/>
      <c r="E184" s="197"/>
      <c r="F184" s="197"/>
      <c r="G184" s="203" t="e">
        <f aca="true" t="shared" si="28" ref="G184:G197">F184/E184*100</f>
        <v>#DIV/0!</v>
      </c>
      <c r="H184" s="184" t="e">
        <f aca="true" t="shared" si="29" ref="H184:H197">F184/D184*100</f>
        <v>#DIV/0!</v>
      </c>
      <c r="I184" s="19">
        <v>9962.439999999999</v>
      </c>
      <c r="J184" s="19">
        <v>-75.86000000000058</v>
      </c>
      <c r="K184" s="38">
        <v>0.9924429435262943</v>
      </c>
      <c r="L184" s="20" t="e">
        <f t="shared" si="27"/>
        <v>#DIV/0!</v>
      </c>
      <c r="M184" s="11"/>
    </row>
    <row r="185" spans="1:13" s="12" customFormat="1" ht="54" customHeight="1" hidden="1">
      <c r="A185" s="34" t="s">
        <v>17</v>
      </c>
      <c r="B185" s="42"/>
      <c r="C185" s="55" t="s">
        <v>142</v>
      </c>
      <c r="D185" s="197"/>
      <c r="E185" s="197"/>
      <c r="F185" s="197"/>
      <c r="G185" s="203" t="e">
        <f t="shared" si="28"/>
        <v>#DIV/0!</v>
      </c>
      <c r="H185" s="184" t="e">
        <f t="shared" si="29"/>
        <v>#DIV/0!</v>
      </c>
      <c r="I185" s="19">
        <v>103.7</v>
      </c>
      <c r="J185" s="19">
        <v>0.0010000000000047748</v>
      </c>
      <c r="K185" s="38">
        <v>1.0000096432945351</v>
      </c>
      <c r="L185" s="20" t="e">
        <f t="shared" si="27"/>
        <v>#DIV/0!</v>
      </c>
      <c r="M185" s="11"/>
    </row>
    <row r="186" spans="1:13" s="12" customFormat="1" ht="39.75" customHeight="1" hidden="1">
      <c r="A186" s="34" t="s">
        <v>17</v>
      </c>
      <c r="B186" s="42"/>
      <c r="C186" s="55" t="s">
        <v>126</v>
      </c>
      <c r="D186" s="197"/>
      <c r="E186" s="197"/>
      <c r="F186" s="197"/>
      <c r="G186" s="203" t="e">
        <f t="shared" si="28"/>
        <v>#DIV/0!</v>
      </c>
      <c r="H186" s="184" t="e">
        <f t="shared" si="29"/>
        <v>#DIV/0!</v>
      </c>
      <c r="I186" s="19">
        <v>32.7</v>
      </c>
      <c r="J186" s="19">
        <v>0</v>
      </c>
      <c r="K186" s="38">
        <v>1</v>
      </c>
      <c r="L186" s="20" t="e">
        <f t="shared" si="27"/>
        <v>#DIV/0!</v>
      </c>
      <c r="M186" s="11"/>
    </row>
    <row r="187" spans="1:13" s="12" customFormat="1" ht="27" customHeight="1" hidden="1">
      <c r="A187" s="34" t="s">
        <v>17</v>
      </c>
      <c r="B187" s="42"/>
      <c r="C187" s="55" t="s">
        <v>89</v>
      </c>
      <c r="D187" s="197"/>
      <c r="E187" s="197"/>
      <c r="F187" s="197"/>
      <c r="G187" s="203" t="e">
        <f t="shared" si="28"/>
        <v>#DIV/0!</v>
      </c>
      <c r="H187" s="184" t="e">
        <f t="shared" si="29"/>
        <v>#DIV/0!</v>
      </c>
      <c r="I187" s="19">
        <v>3091.6</v>
      </c>
      <c r="J187" s="19">
        <v>0</v>
      </c>
      <c r="K187" s="38">
        <v>1</v>
      </c>
      <c r="L187" s="20" t="e">
        <f t="shared" si="27"/>
        <v>#DIV/0!</v>
      </c>
      <c r="M187" s="11"/>
    </row>
    <row r="188" spans="1:13" s="12" customFormat="1" ht="27" customHeight="1" hidden="1">
      <c r="A188" s="34" t="s">
        <v>17</v>
      </c>
      <c r="B188" s="42"/>
      <c r="C188" s="55" t="s">
        <v>88</v>
      </c>
      <c r="D188" s="197"/>
      <c r="E188" s="197"/>
      <c r="F188" s="197"/>
      <c r="G188" s="203" t="e">
        <f t="shared" si="28"/>
        <v>#DIV/0!</v>
      </c>
      <c r="H188" s="184" t="e">
        <f t="shared" si="29"/>
        <v>#DIV/0!</v>
      </c>
      <c r="I188" s="19">
        <v>240.4</v>
      </c>
      <c r="J188" s="19">
        <v>0</v>
      </c>
      <c r="K188" s="38">
        <v>1</v>
      </c>
      <c r="L188" s="20" t="e">
        <f t="shared" si="27"/>
        <v>#DIV/0!</v>
      </c>
      <c r="M188" s="11"/>
    </row>
    <row r="189" spans="1:13" s="12" customFormat="1" ht="27" customHeight="1" hidden="1">
      <c r="A189" s="34" t="s">
        <v>17</v>
      </c>
      <c r="B189" s="42"/>
      <c r="C189" s="55" t="s">
        <v>87</v>
      </c>
      <c r="D189" s="197"/>
      <c r="E189" s="197"/>
      <c r="F189" s="197"/>
      <c r="G189" s="203" t="e">
        <f t="shared" si="28"/>
        <v>#DIV/0!</v>
      </c>
      <c r="H189" s="184" t="e">
        <f t="shared" si="29"/>
        <v>#DIV/0!</v>
      </c>
      <c r="I189" s="19">
        <v>209.7</v>
      </c>
      <c r="J189" s="19">
        <v>0</v>
      </c>
      <c r="K189" s="38">
        <v>1</v>
      </c>
      <c r="L189" s="20" t="e">
        <f t="shared" si="27"/>
        <v>#DIV/0!</v>
      </c>
      <c r="M189" s="11"/>
    </row>
    <row r="190" spans="1:13" s="12" customFormat="1" ht="27.75" customHeight="1" hidden="1">
      <c r="A190" s="34" t="s">
        <v>17</v>
      </c>
      <c r="B190" s="42"/>
      <c r="C190" s="55" t="s">
        <v>90</v>
      </c>
      <c r="D190" s="197"/>
      <c r="E190" s="197"/>
      <c r="F190" s="197"/>
      <c r="G190" s="203" t="e">
        <f t="shared" si="28"/>
        <v>#DIV/0!</v>
      </c>
      <c r="H190" s="184" t="e">
        <f t="shared" si="29"/>
        <v>#DIV/0!</v>
      </c>
      <c r="I190" s="19">
        <v>759.8</v>
      </c>
      <c r="J190" s="19">
        <v>0</v>
      </c>
      <c r="K190" s="38">
        <v>1</v>
      </c>
      <c r="L190" s="20" t="e">
        <f t="shared" si="27"/>
        <v>#DIV/0!</v>
      </c>
      <c r="M190" s="11"/>
    </row>
    <row r="191" spans="1:13" s="12" customFormat="1" ht="27" customHeight="1" hidden="1">
      <c r="A191" s="34" t="s">
        <v>17</v>
      </c>
      <c r="B191" s="42"/>
      <c r="C191" s="55" t="s">
        <v>100</v>
      </c>
      <c r="D191" s="197"/>
      <c r="E191" s="197"/>
      <c r="F191" s="197"/>
      <c r="G191" s="203" t="e">
        <f t="shared" si="28"/>
        <v>#DIV/0!</v>
      </c>
      <c r="H191" s="184" t="e">
        <f t="shared" si="29"/>
        <v>#DIV/0!</v>
      </c>
      <c r="I191" s="19">
        <v>64</v>
      </c>
      <c r="J191" s="19">
        <v>0</v>
      </c>
      <c r="K191" s="38">
        <v>1</v>
      </c>
      <c r="L191" s="20" t="e">
        <f t="shared" si="27"/>
        <v>#DIV/0!</v>
      </c>
      <c r="M191" s="11"/>
    </row>
    <row r="192" spans="1:13" s="12" customFormat="1" ht="27.75" customHeight="1" hidden="1">
      <c r="A192" s="34" t="s">
        <v>17</v>
      </c>
      <c r="B192" s="42"/>
      <c r="C192" s="73" t="s">
        <v>148</v>
      </c>
      <c r="D192" s="197"/>
      <c r="E192" s="197"/>
      <c r="F192" s="197"/>
      <c r="G192" s="203" t="e">
        <f t="shared" si="28"/>
        <v>#DIV/0!</v>
      </c>
      <c r="H192" s="184" t="e">
        <f t="shared" si="29"/>
        <v>#DIV/0!</v>
      </c>
      <c r="I192" s="19">
        <v>410.1</v>
      </c>
      <c r="J192" s="19">
        <v>-0.005999999999971806</v>
      </c>
      <c r="K192" s="38">
        <v>0.9999853696361429</v>
      </c>
      <c r="L192" s="20" t="e">
        <f t="shared" si="27"/>
        <v>#DIV/0!</v>
      </c>
      <c r="M192" s="11"/>
    </row>
    <row r="193" spans="1:13" s="12" customFormat="1" ht="26.25" customHeight="1" hidden="1">
      <c r="A193" s="79" t="s">
        <v>17</v>
      </c>
      <c r="B193" s="80"/>
      <c r="C193" s="58" t="s">
        <v>149</v>
      </c>
      <c r="D193" s="197"/>
      <c r="E193" s="197"/>
      <c r="F193" s="197"/>
      <c r="G193" s="203" t="e">
        <f t="shared" si="28"/>
        <v>#DIV/0!</v>
      </c>
      <c r="H193" s="184" t="e">
        <f t="shared" si="29"/>
        <v>#DIV/0!</v>
      </c>
      <c r="I193" s="19">
        <v>0</v>
      </c>
      <c r="J193" s="19">
        <v>0</v>
      </c>
      <c r="K193" s="38" t="e">
        <v>#DIV/0!</v>
      </c>
      <c r="L193" s="20" t="e">
        <f t="shared" si="27"/>
        <v>#DIV/0!</v>
      </c>
      <c r="M193" s="11"/>
    </row>
    <row r="194" spans="1:13" s="12" customFormat="1" ht="27" customHeight="1" hidden="1">
      <c r="A194" s="34" t="s">
        <v>17</v>
      </c>
      <c r="B194" s="42"/>
      <c r="C194" s="78" t="s">
        <v>101</v>
      </c>
      <c r="D194" s="197"/>
      <c r="E194" s="197"/>
      <c r="F194" s="197"/>
      <c r="G194" s="203" t="e">
        <f t="shared" si="28"/>
        <v>#DIV/0!</v>
      </c>
      <c r="H194" s="184" t="e">
        <f t="shared" si="29"/>
        <v>#DIV/0!</v>
      </c>
      <c r="I194" s="19">
        <v>35638.5</v>
      </c>
      <c r="J194" s="19">
        <v>-359.5970000000016</v>
      </c>
      <c r="K194" s="38">
        <v>0.990010666397171</v>
      </c>
      <c r="L194" s="20" t="e">
        <f t="shared" si="27"/>
        <v>#DIV/0!</v>
      </c>
      <c r="M194" s="11"/>
    </row>
    <row r="195" spans="1:13" s="12" customFormat="1" ht="26.25" customHeight="1" hidden="1">
      <c r="A195" s="79" t="s">
        <v>17</v>
      </c>
      <c r="B195" s="80"/>
      <c r="C195" s="82" t="s">
        <v>102</v>
      </c>
      <c r="D195" s="197"/>
      <c r="E195" s="197"/>
      <c r="F195" s="197"/>
      <c r="G195" s="203" t="e">
        <f t="shared" si="28"/>
        <v>#DIV/0!</v>
      </c>
      <c r="H195" s="184" t="e">
        <f t="shared" si="29"/>
        <v>#DIV/0!</v>
      </c>
      <c r="I195" s="19">
        <v>0</v>
      </c>
      <c r="J195" s="19">
        <v>0</v>
      </c>
      <c r="K195" s="38" t="e">
        <v>#DIV/0!</v>
      </c>
      <c r="L195" s="20" t="e">
        <f t="shared" si="27"/>
        <v>#DIV/0!</v>
      </c>
      <c r="M195" s="11"/>
    </row>
    <row r="196" spans="1:13" s="12" customFormat="1" ht="27.75" customHeight="1" hidden="1">
      <c r="A196" s="34" t="s">
        <v>17</v>
      </c>
      <c r="B196" s="42"/>
      <c r="C196" s="78" t="s">
        <v>103</v>
      </c>
      <c r="D196" s="197"/>
      <c r="E196" s="197"/>
      <c r="F196" s="197"/>
      <c r="G196" s="203" t="e">
        <f t="shared" si="28"/>
        <v>#DIV/0!</v>
      </c>
      <c r="H196" s="184" t="e">
        <f t="shared" si="29"/>
        <v>#DIV/0!</v>
      </c>
      <c r="I196" s="19">
        <v>811.8</v>
      </c>
      <c r="J196" s="19">
        <v>0</v>
      </c>
      <c r="K196" s="38">
        <v>1</v>
      </c>
      <c r="L196" s="20" t="e">
        <f t="shared" si="27"/>
        <v>#DIV/0!</v>
      </c>
      <c r="M196" s="11"/>
    </row>
    <row r="197" spans="1:13" s="12" customFormat="1" ht="40.5" customHeight="1" hidden="1">
      <c r="A197" s="34" t="s">
        <v>17</v>
      </c>
      <c r="B197" s="42"/>
      <c r="C197" s="55" t="s">
        <v>91</v>
      </c>
      <c r="D197" s="197"/>
      <c r="E197" s="197"/>
      <c r="F197" s="197"/>
      <c r="G197" s="203" t="e">
        <f t="shared" si="28"/>
        <v>#DIV/0!</v>
      </c>
      <c r="H197" s="184" t="e">
        <f t="shared" si="29"/>
        <v>#DIV/0!</v>
      </c>
      <c r="I197" s="19">
        <v>367.5</v>
      </c>
      <c r="J197" s="19">
        <v>0</v>
      </c>
      <c r="K197" s="38">
        <v>1</v>
      </c>
      <c r="L197" s="20" t="e">
        <f t="shared" si="27"/>
        <v>#DIV/0!</v>
      </c>
      <c r="M197" s="11"/>
    </row>
    <row r="198" spans="1:12" s="2" customFormat="1" ht="16.5" customHeight="1">
      <c r="A198" s="48"/>
      <c r="B198" s="49"/>
      <c r="C198" s="55" t="s">
        <v>36</v>
      </c>
      <c r="D198" s="197">
        <v>602.5</v>
      </c>
      <c r="E198" s="197">
        <v>200.832</v>
      </c>
      <c r="F198" s="200">
        <v>165.036</v>
      </c>
      <c r="G198" s="203">
        <f>F198/E198*100</f>
        <v>82.17614722753346</v>
      </c>
      <c r="H198" s="184">
        <f>F198/D198*100</f>
        <v>27.39186721991701</v>
      </c>
      <c r="I198" s="19"/>
      <c r="J198" s="19"/>
      <c r="K198" s="38"/>
      <c r="L198" s="20">
        <f t="shared" si="27"/>
        <v>-12.823852772466537</v>
      </c>
    </row>
    <row r="199" spans="1:12" s="2" customFormat="1" ht="43.5" customHeight="1">
      <c r="A199" s="34" t="s">
        <v>155</v>
      </c>
      <c r="B199" s="37" t="s">
        <v>157</v>
      </c>
      <c r="C199" s="37" t="s">
        <v>156</v>
      </c>
      <c r="D199" s="198">
        <f>D200+D206</f>
        <v>604570.996</v>
      </c>
      <c r="E199" s="198">
        <f>E200+E206</f>
        <v>128751.939</v>
      </c>
      <c r="F199" s="202">
        <f>F206+F200</f>
        <v>104566.546</v>
      </c>
      <c r="G199" s="211">
        <f aca="true" t="shared" si="30" ref="G199:G235">F199/E199*100</f>
        <v>81.21551163590631</v>
      </c>
      <c r="H199" s="189">
        <f>F199/D199*100</f>
        <v>17.295991156016356</v>
      </c>
      <c r="I199" s="38"/>
      <c r="J199" s="38"/>
      <c r="K199" s="38"/>
      <c r="L199" s="39" t="s">
        <v>67</v>
      </c>
    </row>
    <row r="200" spans="1:12" s="2" customFormat="1" ht="18" customHeight="1">
      <c r="A200" s="232"/>
      <c r="B200" s="233"/>
      <c r="C200" s="16" t="s">
        <v>35</v>
      </c>
      <c r="D200" s="197">
        <v>604570.996</v>
      </c>
      <c r="E200" s="197">
        <v>128751.939</v>
      </c>
      <c r="F200" s="200">
        <v>104566.546</v>
      </c>
      <c r="G200" s="203">
        <f t="shared" si="30"/>
        <v>81.21551163590631</v>
      </c>
      <c r="H200" s="184">
        <f>F200/D200*100</f>
        <v>17.295991156016356</v>
      </c>
      <c r="I200" s="19">
        <f>I201+I202+I203+I204+I205</f>
        <v>221875.52</v>
      </c>
      <c r="J200" s="19">
        <f aca="true" t="shared" si="31" ref="J200:J205">I200-D200</f>
        <v>-382695.476</v>
      </c>
      <c r="K200" s="19">
        <f aca="true" t="shared" si="32" ref="K200:K205">I200/D200</f>
        <v>0.3669966330968348</v>
      </c>
      <c r="L200" s="20">
        <f aca="true" t="shared" si="33" ref="L200:L206">G200-95</f>
        <v>-13.78448836409369</v>
      </c>
    </row>
    <row r="201" spans="1:12" s="11" customFormat="1" ht="27" customHeight="1" hidden="1">
      <c r="A201" s="34" t="s">
        <v>155</v>
      </c>
      <c r="B201" s="42"/>
      <c r="C201" s="16" t="s">
        <v>86</v>
      </c>
      <c r="D201" s="174"/>
      <c r="E201" s="174"/>
      <c r="F201" s="193">
        <v>31910.958</v>
      </c>
      <c r="G201" s="203" t="e">
        <f t="shared" si="30"/>
        <v>#DIV/0!</v>
      </c>
      <c r="H201" s="184" t="e">
        <f aca="true" t="shared" si="34" ref="H201:H208">F201/D201*100</f>
        <v>#DIV/0!</v>
      </c>
      <c r="I201" s="19">
        <v>37832.21</v>
      </c>
      <c r="J201" s="19">
        <f t="shared" si="31"/>
        <v>37832.21</v>
      </c>
      <c r="K201" s="38" t="e">
        <f t="shared" si="32"/>
        <v>#DIV/0!</v>
      </c>
      <c r="L201" s="20" t="e">
        <f t="shared" si="33"/>
        <v>#DIV/0!</v>
      </c>
    </row>
    <row r="202" spans="1:12" s="11" customFormat="1" ht="52.5" customHeight="1" hidden="1">
      <c r="A202" s="34" t="s">
        <v>155</v>
      </c>
      <c r="B202" s="42"/>
      <c r="C202" s="16" t="s">
        <v>142</v>
      </c>
      <c r="D202" s="170"/>
      <c r="E202" s="170"/>
      <c r="F202" s="172">
        <v>22.535</v>
      </c>
      <c r="G202" s="203" t="e">
        <f t="shared" si="30"/>
        <v>#DIV/0!</v>
      </c>
      <c r="H202" s="184" t="e">
        <f t="shared" si="34"/>
        <v>#DIV/0!</v>
      </c>
      <c r="I202" s="19">
        <v>30</v>
      </c>
      <c r="J202" s="19">
        <f t="shared" si="31"/>
        <v>30</v>
      </c>
      <c r="K202" s="38" t="e">
        <f t="shared" si="32"/>
        <v>#DIV/0!</v>
      </c>
      <c r="L202" s="20" t="e">
        <f t="shared" si="33"/>
        <v>#DIV/0!</v>
      </c>
    </row>
    <row r="203" spans="1:12" s="11" customFormat="1" ht="40.5" customHeight="1" hidden="1">
      <c r="A203" s="34" t="s">
        <v>155</v>
      </c>
      <c r="B203" s="42"/>
      <c r="C203" s="16" t="s">
        <v>129</v>
      </c>
      <c r="D203" s="170"/>
      <c r="E203" s="170"/>
      <c r="F203" s="170">
        <v>661</v>
      </c>
      <c r="G203" s="203" t="e">
        <f t="shared" si="30"/>
        <v>#DIV/0!</v>
      </c>
      <c r="H203" s="184" t="e">
        <f t="shared" si="34"/>
        <v>#DIV/0!</v>
      </c>
      <c r="I203" s="19">
        <v>661</v>
      </c>
      <c r="J203" s="19">
        <f t="shared" si="31"/>
        <v>661</v>
      </c>
      <c r="K203" s="38" t="e">
        <f t="shared" si="32"/>
        <v>#DIV/0!</v>
      </c>
      <c r="L203" s="20" t="e">
        <f t="shared" si="33"/>
        <v>#DIV/0!</v>
      </c>
    </row>
    <row r="204" spans="1:12" s="11" customFormat="1" ht="40.5" customHeight="1" hidden="1">
      <c r="A204" s="34" t="s">
        <v>155</v>
      </c>
      <c r="B204" s="42"/>
      <c r="C204" s="16" t="s">
        <v>133</v>
      </c>
      <c r="D204" s="170"/>
      <c r="E204" s="170"/>
      <c r="F204" s="172">
        <v>346.676</v>
      </c>
      <c r="G204" s="203" t="e">
        <f t="shared" si="30"/>
        <v>#DIV/0!</v>
      </c>
      <c r="H204" s="184" t="e">
        <f t="shared" si="34"/>
        <v>#DIV/0!</v>
      </c>
      <c r="I204" s="18">
        <v>346.7</v>
      </c>
      <c r="J204" s="19">
        <f t="shared" si="31"/>
        <v>346.7</v>
      </c>
      <c r="K204" s="38" t="e">
        <f t="shared" si="32"/>
        <v>#DIV/0!</v>
      </c>
      <c r="L204" s="20" t="e">
        <f t="shared" si="33"/>
        <v>#DIV/0!</v>
      </c>
    </row>
    <row r="205" spans="1:12" s="11" customFormat="1" ht="40.5" customHeight="1" hidden="1">
      <c r="A205" s="34" t="s">
        <v>155</v>
      </c>
      <c r="B205" s="42"/>
      <c r="C205" s="16" t="s">
        <v>159</v>
      </c>
      <c r="D205" s="170"/>
      <c r="E205" s="170"/>
      <c r="F205" s="172">
        <v>708231.758</v>
      </c>
      <c r="G205" s="203" t="e">
        <f t="shared" si="30"/>
        <v>#DIV/0!</v>
      </c>
      <c r="H205" s="184" t="e">
        <f t="shared" si="34"/>
        <v>#DIV/0!</v>
      </c>
      <c r="I205" s="19">
        <v>183005.61</v>
      </c>
      <c r="J205" s="19">
        <f t="shared" si="31"/>
        <v>183005.61</v>
      </c>
      <c r="K205" s="38" t="e">
        <f t="shared" si="32"/>
        <v>#DIV/0!</v>
      </c>
      <c r="L205" s="20" t="e">
        <f t="shared" si="33"/>
        <v>#DIV/0!</v>
      </c>
    </row>
    <row r="206" spans="1:12" s="2" customFormat="1" ht="25.5" hidden="1">
      <c r="A206" s="222"/>
      <c r="B206" s="223"/>
      <c r="C206" s="16" t="s">
        <v>71</v>
      </c>
      <c r="D206" s="170">
        <v>0</v>
      </c>
      <c r="E206" s="170">
        <v>0</v>
      </c>
      <c r="F206" s="172">
        <v>0</v>
      </c>
      <c r="G206" s="203" t="e">
        <f t="shared" si="30"/>
        <v>#DIV/0!</v>
      </c>
      <c r="H206" s="184" t="e">
        <f t="shared" si="34"/>
        <v>#DIV/0!</v>
      </c>
      <c r="I206" s="19"/>
      <c r="J206" s="19"/>
      <c r="K206" s="38"/>
      <c r="L206" s="20" t="e">
        <f t="shared" si="33"/>
        <v>#DIV/0!</v>
      </c>
    </row>
    <row r="207" spans="1:12" s="2" customFormat="1" ht="42.75" customHeight="1">
      <c r="A207" s="34" t="s">
        <v>174</v>
      </c>
      <c r="B207" s="37" t="s">
        <v>175</v>
      </c>
      <c r="C207" s="37" t="s">
        <v>173</v>
      </c>
      <c r="D207" s="198">
        <f>D208</f>
        <v>284417.743</v>
      </c>
      <c r="E207" s="198">
        <f>E208</f>
        <v>60523.817</v>
      </c>
      <c r="F207" s="202">
        <f>F208</f>
        <v>57350.501</v>
      </c>
      <c r="G207" s="215">
        <f t="shared" si="30"/>
        <v>94.75691362955511</v>
      </c>
      <c r="H207" s="189">
        <f t="shared" si="34"/>
        <v>20.16417836492008</v>
      </c>
      <c r="I207" s="38"/>
      <c r="J207" s="38"/>
      <c r="K207" s="38"/>
      <c r="L207" s="39" t="s">
        <v>67</v>
      </c>
    </row>
    <row r="208" spans="1:12" s="2" customFormat="1" ht="19.5" customHeight="1">
      <c r="A208" s="83"/>
      <c r="B208" s="84"/>
      <c r="C208" s="16" t="s">
        <v>35</v>
      </c>
      <c r="D208" s="197">
        <v>284417.743</v>
      </c>
      <c r="E208" s="197">
        <v>60523.817</v>
      </c>
      <c r="F208" s="200">
        <v>57350.501</v>
      </c>
      <c r="G208" s="213">
        <f t="shared" si="30"/>
        <v>94.75691362955511</v>
      </c>
      <c r="H208" s="184">
        <f t="shared" si="34"/>
        <v>20.16417836492008</v>
      </c>
      <c r="I208" s="19"/>
      <c r="J208" s="19"/>
      <c r="K208" s="38"/>
      <c r="L208" s="20">
        <f>G208-95</f>
        <v>-0.24308637044488535</v>
      </c>
    </row>
    <row r="209" spans="1:12" s="2" customFormat="1" ht="41.25" customHeight="1">
      <c r="A209" s="34" t="s">
        <v>19</v>
      </c>
      <c r="B209" s="37" t="s">
        <v>80</v>
      </c>
      <c r="C209" s="37" t="s">
        <v>47</v>
      </c>
      <c r="D209" s="198">
        <f>D210+D214</f>
        <v>1464037.5</v>
      </c>
      <c r="E209" s="198">
        <f>E210+E214</f>
        <v>409575.386</v>
      </c>
      <c r="F209" s="198">
        <f>F210+F214</f>
        <v>403338.831</v>
      </c>
      <c r="G209" s="211">
        <f t="shared" si="30"/>
        <v>98.47731206191185</v>
      </c>
      <c r="H209" s="189">
        <f aca="true" t="shared" si="35" ref="H209:H236">F209/D209*100</f>
        <v>27.549760918009277</v>
      </c>
      <c r="I209" s="38"/>
      <c r="J209" s="38"/>
      <c r="K209" s="38"/>
      <c r="L209" s="39" t="s">
        <v>67</v>
      </c>
    </row>
    <row r="210" spans="1:12" s="8" customFormat="1" ht="17.25" customHeight="1">
      <c r="A210" s="218"/>
      <c r="B210" s="219"/>
      <c r="C210" s="16" t="s">
        <v>35</v>
      </c>
      <c r="D210" s="197">
        <v>1030945.2</v>
      </c>
      <c r="E210" s="197">
        <v>409575.386</v>
      </c>
      <c r="F210" s="197">
        <v>403338.831</v>
      </c>
      <c r="G210" s="213">
        <f t="shared" si="30"/>
        <v>98.47731206191185</v>
      </c>
      <c r="H210" s="184">
        <f t="shared" si="35"/>
        <v>39.12320761569092</v>
      </c>
      <c r="I210" s="19">
        <f>I211+I212+I213</f>
        <v>1036263.35</v>
      </c>
      <c r="J210" s="19">
        <f>I210-D210</f>
        <v>5318.150000000023</v>
      </c>
      <c r="K210" s="19">
        <f>I210/D210</f>
        <v>1.0051585186099126</v>
      </c>
      <c r="L210" s="20">
        <f>G210-95</f>
        <v>3.477312061911846</v>
      </c>
    </row>
    <row r="211" spans="1:12" s="12" customFormat="1" ht="26.25" customHeight="1" hidden="1">
      <c r="A211" s="34" t="s">
        <v>19</v>
      </c>
      <c r="B211" s="34"/>
      <c r="C211" s="16" t="s">
        <v>86</v>
      </c>
      <c r="D211" s="203"/>
      <c r="E211" s="197"/>
      <c r="F211" s="203">
        <v>11006.995</v>
      </c>
      <c r="G211" s="203" t="e">
        <f t="shared" si="30"/>
        <v>#DIV/0!</v>
      </c>
      <c r="H211" s="184" t="e">
        <f t="shared" si="35"/>
        <v>#DIV/0!</v>
      </c>
      <c r="I211" s="19">
        <v>13866.65</v>
      </c>
      <c r="J211" s="19">
        <f>I211-D211</f>
        <v>13866.65</v>
      </c>
      <c r="K211" s="38" t="e">
        <f>I211/D211</f>
        <v>#DIV/0!</v>
      </c>
      <c r="L211" s="20" t="e">
        <f>G211-95</f>
        <v>#DIV/0!</v>
      </c>
    </row>
    <row r="212" spans="1:12" s="12" customFormat="1" ht="40.5" customHeight="1" hidden="1">
      <c r="A212" s="79" t="s">
        <v>19</v>
      </c>
      <c r="B212" s="79"/>
      <c r="C212" s="45" t="s">
        <v>134</v>
      </c>
      <c r="D212" s="197"/>
      <c r="E212" s="197"/>
      <c r="F212" s="197">
        <v>0</v>
      </c>
      <c r="G212" s="203" t="e">
        <f t="shared" si="30"/>
        <v>#DIV/0!</v>
      </c>
      <c r="H212" s="184" t="e">
        <f t="shared" si="35"/>
        <v>#DIV/0!</v>
      </c>
      <c r="I212" s="19">
        <v>0</v>
      </c>
      <c r="J212" s="19">
        <f>I212-D212</f>
        <v>0</v>
      </c>
      <c r="K212" s="38" t="e">
        <f>I212/D212</f>
        <v>#DIV/0!</v>
      </c>
      <c r="L212" s="20" t="e">
        <f>G212-95</f>
        <v>#DIV/0!</v>
      </c>
    </row>
    <row r="213" spans="1:12" s="12" customFormat="1" ht="27.75" customHeight="1" hidden="1">
      <c r="A213" s="34" t="s">
        <v>19</v>
      </c>
      <c r="B213" s="34"/>
      <c r="C213" s="16" t="s">
        <v>101</v>
      </c>
      <c r="D213" s="197"/>
      <c r="E213" s="197"/>
      <c r="F213" s="197">
        <v>718061.847</v>
      </c>
      <c r="G213" s="203" t="e">
        <f t="shared" si="30"/>
        <v>#DIV/0!</v>
      </c>
      <c r="H213" s="184" t="e">
        <f t="shared" si="35"/>
        <v>#DIV/0!</v>
      </c>
      <c r="I213" s="19">
        <v>1022396.7</v>
      </c>
      <c r="J213" s="19">
        <f>I213-D213</f>
        <v>1022396.7</v>
      </c>
      <c r="K213" s="38" t="e">
        <f>I213/D213</f>
        <v>#DIV/0!</v>
      </c>
      <c r="L213" s="20" t="e">
        <f>G213-95</f>
        <v>#DIV/0!</v>
      </c>
    </row>
    <row r="214" spans="1:12" s="2" customFormat="1" ht="27" customHeight="1">
      <c r="A214" s="222"/>
      <c r="B214" s="223"/>
      <c r="C214" s="16" t="s">
        <v>71</v>
      </c>
      <c r="D214" s="197">
        <v>433092.3</v>
      </c>
      <c r="E214" s="197">
        <v>0</v>
      </c>
      <c r="F214" s="197">
        <v>0</v>
      </c>
      <c r="G214" s="203">
        <v>0</v>
      </c>
      <c r="H214" s="184">
        <f>F214/D214*100</f>
        <v>0</v>
      </c>
      <c r="I214" s="19"/>
      <c r="J214" s="19"/>
      <c r="K214" s="38"/>
      <c r="L214" s="20">
        <f>G214-95</f>
        <v>-95</v>
      </c>
    </row>
    <row r="215" spans="1:12" s="2" customFormat="1" ht="42" customHeight="1">
      <c r="A215" s="85" t="s">
        <v>20</v>
      </c>
      <c r="B215" s="86" t="s">
        <v>81</v>
      </c>
      <c r="C215" s="37" t="s">
        <v>48</v>
      </c>
      <c r="D215" s="198">
        <f>D216+D219+D220</f>
        <v>1081929.86</v>
      </c>
      <c r="E215" s="198">
        <f>E216+E219+E220</f>
        <v>580533.635</v>
      </c>
      <c r="F215" s="198">
        <f>F216+F219+F220</f>
        <v>547866.645</v>
      </c>
      <c r="G215" s="211">
        <f t="shared" si="30"/>
        <v>94.37293758181643</v>
      </c>
      <c r="H215" s="189">
        <f t="shared" si="35"/>
        <v>50.63790780300674</v>
      </c>
      <c r="I215" s="38"/>
      <c r="J215" s="38"/>
      <c r="K215" s="38"/>
      <c r="L215" s="39" t="s">
        <v>67</v>
      </c>
    </row>
    <row r="216" spans="1:12" s="8" customFormat="1" ht="17.25" customHeight="1">
      <c r="A216" s="87"/>
      <c r="B216" s="88"/>
      <c r="C216" s="16" t="s">
        <v>35</v>
      </c>
      <c r="D216" s="197">
        <v>1048676.986</v>
      </c>
      <c r="E216" s="207">
        <v>547316.461</v>
      </c>
      <c r="F216" s="197">
        <v>514932.668</v>
      </c>
      <c r="G216" s="203">
        <f t="shared" si="30"/>
        <v>94.08316845781842</v>
      </c>
      <c r="H216" s="184">
        <f t="shared" si="35"/>
        <v>49.10307700792816</v>
      </c>
      <c r="I216" s="19">
        <f>I217+I218</f>
        <v>961997.15</v>
      </c>
      <c r="J216" s="19">
        <f>I216-D216</f>
        <v>-86679.83600000001</v>
      </c>
      <c r="K216" s="19">
        <f>I216/D216</f>
        <v>0.917343627106164</v>
      </c>
      <c r="L216" s="20">
        <f>G216-95</f>
        <v>-0.9168315421815834</v>
      </c>
    </row>
    <row r="217" spans="1:12" s="12" customFormat="1" ht="27.75" customHeight="1" hidden="1">
      <c r="A217" s="52" t="s">
        <v>20</v>
      </c>
      <c r="B217" s="49"/>
      <c r="C217" s="16" t="s">
        <v>86</v>
      </c>
      <c r="D217" s="203"/>
      <c r="E217" s="208"/>
      <c r="F217" s="203"/>
      <c r="G217" s="203" t="e">
        <f t="shared" si="30"/>
        <v>#DIV/0!</v>
      </c>
      <c r="H217" s="184" t="e">
        <f>F217/D217*100</f>
        <v>#DIV/0!</v>
      </c>
      <c r="I217" s="19">
        <v>13689.97</v>
      </c>
      <c r="J217" s="19">
        <f>I217-D217</f>
        <v>13689.97</v>
      </c>
      <c r="K217" s="38" t="e">
        <f>I217/D217</f>
        <v>#DIV/0!</v>
      </c>
      <c r="L217" s="20" t="e">
        <f>G217-95</f>
        <v>#DIV/0!</v>
      </c>
    </row>
    <row r="218" spans="1:12" s="12" customFormat="1" ht="18.75" customHeight="1" hidden="1">
      <c r="A218" s="52" t="s">
        <v>20</v>
      </c>
      <c r="B218" s="49"/>
      <c r="C218" s="16" t="s">
        <v>104</v>
      </c>
      <c r="D218" s="197"/>
      <c r="E218" s="207"/>
      <c r="F218" s="197"/>
      <c r="G218" s="203" t="e">
        <f t="shared" si="30"/>
        <v>#DIV/0!</v>
      </c>
      <c r="H218" s="184" t="e">
        <f>F218/D218*100</f>
        <v>#DIV/0!</v>
      </c>
      <c r="I218" s="19">
        <v>948307.18</v>
      </c>
      <c r="J218" s="19">
        <f>I218-D218</f>
        <v>948307.18</v>
      </c>
      <c r="K218" s="38" t="e">
        <f>I218/D218</f>
        <v>#DIV/0!</v>
      </c>
      <c r="L218" s="20" t="e">
        <f>G218-95</f>
        <v>#DIV/0!</v>
      </c>
    </row>
    <row r="219" spans="1:12" s="2" customFormat="1" ht="17.25" customHeight="1">
      <c r="A219" s="89"/>
      <c r="B219" s="90"/>
      <c r="C219" s="16" t="s">
        <v>36</v>
      </c>
      <c r="D219" s="197">
        <v>33252.874</v>
      </c>
      <c r="E219" s="207">
        <v>33217.174</v>
      </c>
      <c r="F219" s="197">
        <v>32933.977</v>
      </c>
      <c r="G219" s="203">
        <f>F219/E219*100</f>
        <v>99.1474380090251</v>
      </c>
      <c r="H219" s="184">
        <f>F219/D219*100</f>
        <v>99.04099417090984</v>
      </c>
      <c r="I219" s="19"/>
      <c r="J219" s="19"/>
      <c r="K219" s="38"/>
      <c r="L219" s="20">
        <f>G219-95</f>
        <v>4.147438009025095</v>
      </c>
    </row>
    <row r="220" spans="1:12" s="2" customFormat="1" ht="30" customHeight="1" hidden="1">
      <c r="A220" s="83"/>
      <c r="B220" s="84"/>
      <c r="C220" s="16" t="s">
        <v>71</v>
      </c>
      <c r="D220" s="170">
        <v>0</v>
      </c>
      <c r="E220" s="194">
        <v>0</v>
      </c>
      <c r="F220" s="170">
        <v>0</v>
      </c>
      <c r="G220" s="203" t="e">
        <f>F220/E220*100</f>
        <v>#DIV/0!</v>
      </c>
      <c r="H220" s="184" t="e">
        <f>F220/D220*100</f>
        <v>#DIV/0!</v>
      </c>
      <c r="I220" s="19"/>
      <c r="J220" s="19"/>
      <c r="K220" s="38"/>
      <c r="L220" s="20" t="e">
        <f>G220-95</f>
        <v>#DIV/0!</v>
      </c>
    </row>
    <row r="221" spans="1:12" s="2" customFormat="1" ht="44.25" customHeight="1">
      <c r="A221" s="34" t="s">
        <v>21</v>
      </c>
      <c r="B221" s="37" t="s">
        <v>176</v>
      </c>
      <c r="C221" s="37" t="s">
        <v>49</v>
      </c>
      <c r="D221" s="198">
        <f>D222+D225</f>
        <v>53088.1</v>
      </c>
      <c r="E221" s="198">
        <f>E222+E225</f>
        <v>15292.606</v>
      </c>
      <c r="F221" s="198">
        <f>F222+F225</f>
        <v>13712.782</v>
      </c>
      <c r="G221" s="211">
        <f t="shared" si="30"/>
        <v>89.66936047394407</v>
      </c>
      <c r="H221" s="189">
        <f t="shared" si="35"/>
        <v>25.830236908082977</v>
      </c>
      <c r="I221" s="38"/>
      <c r="J221" s="38"/>
      <c r="K221" s="38"/>
      <c r="L221" s="39" t="s">
        <v>67</v>
      </c>
    </row>
    <row r="222" spans="1:12" s="8" customFormat="1" ht="18" customHeight="1">
      <c r="A222" s="40"/>
      <c r="B222" s="91"/>
      <c r="C222" s="55" t="s">
        <v>35</v>
      </c>
      <c r="D222" s="197">
        <v>53088.1</v>
      </c>
      <c r="E222" s="197">
        <v>15292.606</v>
      </c>
      <c r="F222" s="197">
        <v>13712.782</v>
      </c>
      <c r="G222" s="203">
        <f t="shared" si="30"/>
        <v>89.66936047394407</v>
      </c>
      <c r="H222" s="184">
        <f t="shared" si="35"/>
        <v>25.830236908082977</v>
      </c>
      <c r="I222" s="19">
        <f>I223+I224</f>
        <v>20564.34</v>
      </c>
      <c r="J222" s="19">
        <f>I222-D222</f>
        <v>-32523.76</v>
      </c>
      <c r="K222" s="19">
        <f>I222/D222</f>
        <v>0.3873625162701246</v>
      </c>
      <c r="L222" s="20">
        <f>G222-95</f>
        <v>-5.330639526055933</v>
      </c>
    </row>
    <row r="223" spans="1:12" s="11" customFormat="1" ht="26.25" customHeight="1" hidden="1">
      <c r="A223" s="36">
        <v>951</v>
      </c>
      <c r="B223" s="69"/>
      <c r="C223" s="55" t="s">
        <v>86</v>
      </c>
      <c r="D223" s="174">
        <v>11193.199</v>
      </c>
      <c r="E223" s="174">
        <v>9381.483</v>
      </c>
      <c r="F223" s="174"/>
      <c r="G223" s="203">
        <f t="shared" si="30"/>
        <v>0</v>
      </c>
      <c r="H223" s="184">
        <f t="shared" si="35"/>
        <v>0</v>
      </c>
      <c r="I223" s="19">
        <v>11089.94</v>
      </c>
      <c r="J223" s="19">
        <f>I223-D223</f>
        <v>-103.25900000000001</v>
      </c>
      <c r="K223" s="38">
        <f>I223/D223</f>
        <v>0.9907748446177005</v>
      </c>
      <c r="L223" s="20">
        <f>G223-95</f>
        <v>-95</v>
      </c>
    </row>
    <row r="224" spans="1:12" s="11" customFormat="1" ht="18" customHeight="1" hidden="1">
      <c r="A224" s="36">
        <v>951</v>
      </c>
      <c r="B224" s="69"/>
      <c r="C224" s="55" t="s">
        <v>99</v>
      </c>
      <c r="D224" s="174">
        <v>11238.12</v>
      </c>
      <c r="E224" s="174">
        <v>10637.52</v>
      </c>
      <c r="F224" s="174"/>
      <c r="G224" s="203">
        <f t="shared" si="30"/>
        <v>0</v>
      </c>
      <c r="H224" s="184">
        <f t="shared" si="35"/>
        <v>0</v>
      </c>
      <c r="I224" s="19">
        <v>9474.4</v>
      </c>
      <c r="J224" s="19">
        <f>I224-D224</f>
        <v>-1763.7200000000012</v>
      </c>
      <c r="K224" s="38">
        <f>I224/D224</f>
        <v>0.8430591593611741</v>
      </c>
      <c r="L224" s="20">
        <f>G224-95</f>
        <v>-95</v>
      </c>
    </row>
    <row r="225" spans="1:12" s="2" customFormat="1" ht="27" customHeight="1" hidden="1">
      <c r="A225" s="92"/>
      <c r="B225" s="68"/>
      <c r="C225" s="55" t="s">
        <v>71</v>
      </c>
      <c r="D225" s="170">
        <v>0</v>
      </c>
      <c r="E225" s="170">
        <v>0</v>
      </c>
      <c r="F225" s="170">
        <v>0</v>
      </c>
      <c r="G225" s="203" t="e">
        <f t="shared" si="30"/>
        <v>#DIV/0!</v>
      </c>
      <c r="H225" s="184" t="e">
        <f t="shared" si="35"/>
        <v>#DIV/0!</v>
      </c>
      <c r="I225" s="19"/>
      <c r="J225" s="19"/>
      <c r="K225" s="38"/>
      <c r="L225" s="20" t="e">
        <f>G225-95</f>
        <v>#DIV/0!</v>
      </c>
    </row>
    <row r="226" spans="1:12" s="2" customFormat="1" ht="43.5" customHeight="1">
      <c r="A226" s="76" t="s">
        <v>22</v>
      </c>
      <c r="B226" s="77" t="s">
        <v>177</v>
      </c>
      <c r="C226" s="37" t="s">
        <v>50</v>
      </c>
      <c r="D226" s="198">
        <f>D227+D235+D236</f>
        <v>328888.51300000004</v>
      </c>
      <c r="E226" s="198">
        <f>E227+E235+E236</f>
        <v>81020.875</v>
      </c>
      <c r="F226" s="198">
        <f>F227+F235+F236</f>
        <v>80780.032</v>
      </c>
      <c r="G226" s="211">
        <f t="shared" si="30"/>
        <v>99.70273957174618</v>
      </c>
      <c r="H226" s="189">
        <f t="shared" si="35"/>
        <v>24.561524287715088</v>
      </c>
      <c r="I226" s="38"/>
      <c r="J226" s="38"/>
      <c r="K226" s="38"/>
      <c r="L226" s="39" t="s">
        <v>67</v>
      </c>
    </row>
    <row r="227" spans="1:12" s="8" customFormat="1" ht="17.25" customHeight="1">
      <c r="A227" s="40"/>
      <c r="B227" s="41"/>
      <c r="C227" s="16" t="s">
        <v>35</v>
      </c>
      <c r="D227" s="197">
        <v>189107.313</v>
      </c>
      <c r="E227" s="197">
        <v>47970.331</v>
      </c>
      <c r="F227" s="197">
        <v>47854.87</v>
      </c>
      <c r="G227" s="203">
        <f t="shared" si="30"/>
        <v>99.75930747694862</v>
      </c>
      <c r="H227" s="184">
        <f t="shared" si="35"/>
        <v>25.305668639054694</v>
      </c>
      <c r="I227" s="19">
        <f>I228+I229+I230+I231+I232+I233+I234</f>
        <v>1077475.547</v>
      </c>
      <c r="J227" s="19">
        <f aca="true" t="shared" si="36" ref="J227:J234">I227-D227</f>
        <v>888368.234</v>
      </c>
      <c r="K227" s="19">
        <f aca="true" t="shared" si="37" ref="K227:K234">I227/D227</f>
        <v>5.697693705795503</v>
      </c>
      <c r="L227" s="20">
        <f aca="true" t="shared" si="38" ref="L227:L236">G227-95</f>
        <v>4.759307476948621</v>
      </c>
    </row>
    <row r="228" spans="1:13" s="12" customFormat="1" ht="26.25" customHeight="1" hidden="1">
      <c r="A228" s="52" t="s">
        <v>22</v>
      </c>
      <c r="B228" s="49"/>
      <c r="C228" s="16" t="s">
        <v>86</v>
      </c>
      <c r="D228" s="204"/>
      <c r="E228" s="204"/>
      <c r="F228" s="204"/>
      <c r="G228" s="203" t="e">
        <f t="shared" si="30"/>
        <v>#DIV/0!</v>
      </c>
      <c r="H228" s="184" t="e">
        <f t="shared" si="35"/>
        <v>#DIV/0!</v>
      </c>
      <c r="I228" s="21">
        <v>15513.1</v>
      </c>
      <c r="J228" s="19">
        <f t="shared" si="36"/>
        <v>15513.1</v>
      </c>
      <c r="K228" s="38" t="e">
        <f t="shared" si="37"/>
        <v>#DIV/0!</v>
      </c>
      <c r="L228" s="20" t="e">
        <f t="shared" si="38"/>
        <v>#DIV/0!</v>
      </c>
      <c r="M228" s="11"/>
    </row>
    <row r="229" spans="1:13" s="12" customFormat="1" ht="52.5" customHeight="1" hidden="1">
      <c r="A229" s="52" t="s">
        <v>22</v>
      </c>
      <c r="B229" s="49"/>
      <c r="C229" s="16" t="s">
        <v>92</v>
      </c>
      <c r="D229" s="204"/>
      <c r="E229" s="204"/>
      <c r="F229" s="204"/>
      <c r="G229" s="203" t="e">
        <f t="shared" si="30"/>
        <v>#DIV/0!</v>
      </c>
      <c r="H229" s="184" t="e">
        <f t="shared" si="35"/>
        <v>#DIV/0!</v>
      </c>
      <c r="I229" s="21">
        <v>35418.59</v>
      </c>
      <c r="J229" s="19">
        <f t="shared" si="36"/>
        <v>35418.59</v>
      </c>
      <c r="K229" s="38" t="e">
        <f t="shared" si="37"/>
        <v>#DIV/0!</v>
      </c>
      <c r="L229" s="20" t="e">
        <f t="shared" si="38"/>
        <v>#DIV/0!</v>
      </c>
      <c r="M229" s="11"/>
    </row>
    <row r="230" spans="1:13" s="12" customFormat="1" ht="27" customHeight="1" hidden="1">
      <c r="A230" s="52" t="s">
        <v>22</v>
      </c>
      <c r="B230" s="49"/>
      <c r="C230" s="16" t="s">
        <v>94</v>
      </c>
      <c r="D230" s="204"/>
      <c r="E230" s="204"/>
      <c r="F230" s="204"/>
      <c r="G230" s="203" t="e">
        <f t="shared" si="30"/>
        <v>#DIV/0!</v>
      </c>
      <c r="H230" s="184" t="e">
        <f t="shared" si="35"/>
        <v>#DIV/0!</v>
      </c>
      <c r="I230" s="21">
        <v>37976.772</v>
      </c>
      <c r="J230" s="19">
        <f t="shared" si="36"/>
        <v>37976.772</v>
      </c>
      <c r="K230" s="38" t="e">
        <f t="shared" si="37"/>
        <v>#DIV/0!</v>
      </c>
      <c r="L230" s="20" t="e">
        <f t="shared" si="38"/>
        <v>#DIV/0!</v>
      </c>
      <c r="M230" s="2"/>
    </row>
    <row r="231" spans="1:13" s="12" customFormat="1" ht="40.5" customHeight="1" hidden="1">
      <c r="A231" s="52" t="s">
        <v>22</v>
      </c>
      <c r="B231" s="49"/>
      <c r="C231" s="16" t="s">
        <v>97</v>
      </c>
      <c r="D231" s="204"/>
      <c r="E231" s="204"/>
      <c r="F231" s="204"/>
      <c r="G231" s="203" t="e">
        <f t="shared" si="30"/>
        <v>#DIV/0!</v>
      </c>
      <c r="H231" s="184" t="e">
        <f t="shared" si="35"/>
        <v>#DIV/0!</v>
      </c>
      <c r="I231" s="21">
        <v>2789.2</v>
      </c>
      <c r="J231" s="19">
        <f t="shared" si="36"/>
        <v>2789.2</v>
      </c>
      <c r="K231" s="38" t="e">
        <f t="shared" si="37"/>
        <v>#DIV/0!</v>
      </c>
      <c r="L231" s="20" t="e">
        <f t="shared" si="38"/>
        <v>#DIV/0!</v>
      </c>
      <c r="M231" s="11"/>
    </row>
    <row r="232" spans="1:13" s="12" customFormat="1" ht="40.5" customHeight="1" hidden="1">
      <c r="A232" s="52" t="s">
        <v>22</v>
      </c>
      <c r="B232" s="49"/>
      <c r="C232" s="16" t="s">
        <v>138</v>
      </c>
      <c r="D232" s="204"/>
      <c r="E232" s="204"/>
      <c r="F232" s="204"/>
      <c r="G232" s="203" t="e">
        <f t="shared" si="30"/>
        <v>#DIV/0!</v>
      </c>
      <c r="H232" s="184" t="e">
        <f t="shared" si="35"/>
        <v>#DIV/0!</v>
      </c>
      <c r="I232" s="21">
        <v>936997.7</v>
      </c>
      <c r="J232" s="19">
        <f t="shared" si="36"/>
        <v>936997.7</v>
      </c>
      <c r="K232" s="38" t="e">
        <f t="shared" si="37"/>
        <v>#DIV/0!</v>
      </c>
      <c r="L232" s="20" t="e">
        <f t="shared" si="38"/>
        <v>#DIV/0!</v>
      </c>
      <c r="M232" s="11"/>
    </row>
    <row r="233" spans="1:13" s="12" customFormat="1" ht="40.5" customHeight="1" hidden="1">
      <c r="A233" s="52" t="s">
        <v>22</v>
      </c>
      <c r="B233" s="49"/>
      <c r="C233" s="16" t="s">
        <v>137</v>
      </c>
      <c r="D233" s="204"/>
      <c r="E233" s="204"/>
      <c r="F233" s="204"/>
      <c r="G233" s="203" t="e">
        <f t="shared" si="30"/>
        <v>#DIV/0!</v>
      </c>
      <c r="H233" s="184" t="e">
        <f t="shared" si="35"/>
        <v>#DIV/0!</v>
      </c>
      <c r="I233" s="21">
        <v>16789.45</v>
      </c>
      <c r="J233" s="19">
        <f t="shared" si="36"/>
        <v>16789.45</v>
      </c>
      <c r="K233" s="38" t="e">
        <f t="shared" si="37"/>
        <v>#DIV/0!</v>
      </c>
      <c r="L233" s="20" t="e">
        <f t="shared" si="38"/>
        <v>#DIV/0!</v>
      </c>
      <c r="M233" s="11"/>
    </row>
    <row r="234" spans="1:13" s="12" customFormat="1" ht="40.5" customHeight="1" hidden="1">
      <c r="A234" s="52" t="s">
        <v>22</v>
      </c>
      <c r="B234" s="49"/>
      <c r="C234" s="16" t="s">
        <v>160</v>
      </c>
      <c r="D234" s="204"/>
      <c r="E234" s="204"/>
      <c r="F234" s="204"/>
      <c r="G234" s="203" t="e">
        <f t="shared" si="30"/>
        <v>#DIV/0!</v>
      </c>
      <c r="H234" s="184" t="e">
        <f t="shared" si="35"/>
        <v>#DIV/0!</v>
      </c>
      <c r="I234" s="21">
        <v>31990.735</v>
      </c>
      <c r="J234" s="19">
        <f t="shared" si="36"/>
        <v>31990.735</v>
      </c>
      <c r="K234" s="38" t="e">
        <f t="shared" si="37"/>
        <v>#DIV/0!</v>
      </c>
      <c r="L234" s="20" t="e">
        <f t="shared" si="38"/>
        <v>#DIV/0!</v>
      </c>
      <c r="M234" s="11"/>
    </row>
    <row r="235" spans="1:12" s="15" customFormat="1" ht="18" customHeight="1">
      <c r="A235" s="93"/>
      <c r="B235" s="94"/>
      <c r="C235" s="16" t="s">
        <v>36</v>
      </c>
      <c r="D235" s="197">
        <v>139781.2</v>
      </c>
      <c r="E235" s="197">
        <v>33050.544</v>
      </c>
      <c r="F235" s="197">
        <v>32925.162</v>
      </c>
      <c r="G235" s="203">
        <f t="shared" si="30"/>
        <v>99.62063559377418</v>
      </c>
      <c r="H235" s="184">
        <f t="shared" si="35"/>
        <v>23.55478562210082</v>
      </c>
      <c r="I235" s="19"/>
      <c r="J235" s="19"/>
      <c r="K235" s="38"/>
      <c r="L235" s="20">
        <f t="shared" si="38"/>
        <v>4.620635593774182</v>
      </c>
    </row>
    <row r="236" spans="1:12" s="2" customFormat="1" ht="29.25" customHeight="1" hidden="1">
      <c r="A236" s="92"/>
      <c r="B236" s="68"/>
      <c r="C236" s="16" t="s">
        <v>71</v>
      </c>
      <c r="D236" s="170">
        <v>0</v>
      </c>
      <c r="E236" s="170">
        <v>0</v>
      </c>
      <c r="F236" s="170">
        <v>0</v>
      </c>
      <c r="G236" s="203">
        <v>0</v>
      </c>
      <c r="H236" s="184" t="e">
        <f t="shared" si="35"/>
        <v>#DIV/0!</v>
      </c>
      <c r="I236" s="19"/>
      <c r="J236" s="19"/>
      <c r="K236" s="38"/>
      <c r="L236" s="20">
        <f t="shared" si="38"/>
        <v>-95</v>
      </c>
    </row>
    <row r="237" spans="1:12" s="2" customFormat="1" ht="43.5" customHeight="1">
      <c r="A237" s="34" t="s">
        <v>23</v>
      </c>
      <c r="B237" s="37" t="s">
        <v>82</v>
      </c>
      <c r="C237" s="37" t="s">
        <v>51</v>
      </c>
      <c r="D237" s="198">
        <f>D238+D245</f>
        <v>163327.193</v>
      </c>
      <c r="E237" s="198">
        <f>E238+E245</f>
        <v>37879.326</v>
      </c>
      <c r="F237" s="198">
        <f>F238+F245</f>
        <v>36777.044</v>
      </c>
      <c r="G237" s="211">
        <f>F237/E237*100</f>
        <v>97.09001686038448</v>
      </c>
      <c r="H237" s="189">
        <f>F237/D237*100</f>
        <v>22.51740406755169</v>
      </c>
      <c r="I237" s="38"/>
      <c r="J237" s="38"/>
      <c r="K237" s="38"/>
      <c r="L237" s="39" t="s">
        <v>67</v>
      </c>
    </row>
    <row r="238" spans="1:12" s="8" customFormat="1" ht="18" customHeight="1">
      <c r="A238" s="218"/>
      <c r="B238" s="219"/>
      <c r="C238" s="16" t="s">
        <v>35</v>
      </c>
      <c r="D238" s="197">
        <v>162930.793</v>
      </c>
      <c r="E238" s="197">
        <v>37826.426</v>
      </c>
      <c r="F238" s="197">
        <v>36777.044</v>
      </c>
      <c r="G238" s="203">
        <f>F238/E238*100</f>
        <v>97.22579658992896</v>
      </c>
      <c r="H238" s="184">
        <f>F238/D238*100</f>
        <v>22.572187444027232</v>
      </c>
      <c r="I238" s="19">
        <f>SUM(I239:I244)</f>
        <v>118632.083</v>
      </c>
      <c r="J238" s="19">
        <f aca="true" t="shared" si="39" ref="J238:J244">I238-D238</f>
        <v>-44298.71000000001</v>
      </c>
      <c r="K238" s="19">
        <f aca="true" t="shared" si="40" ref="K238:K244">I238/D238</f>
        <v>0.7281133345984512</v>
      </c>
      <c r="L238" s="20">
        <f aca="true" t="shared" si="41" ref="L238:L245">G238-95</f>
        <v>2.2257965899289616</v>
      </c>
    </row>
    <row r="239" spans="1:12" s="12" customFormat="1" ht="26.25" customHeight="1" hidden="1">
      <c r="A239" s="34" t="s">
        <v>23</v>
      </c>
      <c r="B239" s="42"/>
      <c r="C239" s="16" t="s">
        <v>86</v>
      </c>
      <c r="D239" s="203"/>
      <c r="E239" s="203"/>
      <c r="F239" s="203"/>
      <c r="G239" s="203" t="e">
        <f aca="true" t="shared" si="42" ref="G239:G244">F239/E239*100</f>
        <v>#DIV/0!</v>
      </c>
      <c r="H239" s="184" t="e">
        <f aca="true" t="shared" si="43" ref="H239:H244">F239/D239*100</f>
        <v>#DIV/0!</v>
      </c>
      <c r="I239" s="19">
        <v>8898.58</v>
      </c>
      <c r="J239" s="19">
        <f t="shared" si="39"/>
        <v>8898.58</v>
      </c>
      <c r="K239" s="38" t="e">
        <f t="shared" si="40"/>
        <v>#DIV/0!</v>
      </c>
      <c r="L239" s="20" t="e">
        <f t="shared" si="41"/>
        <v>#DIV/0!</v>
      </c>
    </row>
    <row r="240" spans="1:12" s="12" customFormat="1" ht="53.25" customHeight="1" hidden="1">
      <c r="A240" s="34" t="s">
        <v>23</v>
      </c>
      <c r="B240" s="42"/>
      <c r="C240" s="16" t="s">
        <v>143</v>
      </c>
      <c r="D240" s="203"/>
      <c r="E240" s="203"/>
      <c r="F240" s="203"/>
      <c r="G240" s="203" t="e">
        <f t="shared" si="42"/>
        <v>#DIV/0!</v>
      </c>
      <c r="H240" s="184" t="e">
        <f t="shared" si="43"/>
        <v>#DIV/0!</v>
      </c>
      <c r="I240" s="19">
        <v>106938.068</v>
      </c>
      <c r="J240" s="19">
        <f t="shared" si="39"/>
        <v>106938.068</v>
      </c>
      <c r="K240" s="38" t="e">
        <f t="shared" si="40"/>
        <v>#DIV/0!</v>
      </c>
      <c r="L240" s="20" t="e">
        <f t="shared" si="41"/>
        <v>#DIV/0!</v>
      </c>
    </row>
    <row r="241" spans="1:12" s="9" customFormat="1" ht="39.75" customHeight="1" hidden="1">
      <c r="A241" s="95" t="s">
        <v>23</v>
      </c>
      <c r="B241" s="96"/>
      <c r="C241" s="97" t="s">
        <v>125</v>
      </c>
      <c r="D241" s="203"/>
      <c r="E241" s="203"/>
      <c r="F241" s="203"/>
      <c r="G241" s="203" t="e">
        <f t="shared" si="42"/>
        <v>#DIV/0!</v>
      </c>
      <c r="H241" s="184" t="e">
        <f t="shared" si="43"/>
        <v>#DIV/0!</v>
      </c>
      <c r="I241" s="19"/>
      <c r="J241" s="19">
        <f t="shared" si="39"/>
        <v>0</v>
      </c>
      <c r="K241" s="38" t="e">
        <f t="shared" si="40"/>
        <v>#DIV/0!</v>
      </c>
      <c r="L241" s="20" t="e">
        <f t="shared" si="41"/>
        <v>#DIV/0!</v>
      </c>
    </row>
    <row r="242" spans="1:12" s="9" customFormat="1" ht="27.75" customHeight="1" hidden="1">
      <c r="A242" s="95" t="s">
        <v>23</v>
      </c>
      <c r="B242" s="96"/>
      <c r="C242" s="97" t="s">
        <v>123</v>
      </c>
      <c r="D242" s="203"/>
      <c r="E242" s="203"/>
      <c r="F242" s="203"/>
      <c r="G242" s="203" t="e">
        <f t="shared" si="42"/>
        <v>#DIV/0!</v>
      </c>
      <c r="H242" s="184" t="e">
        <f t="shared" si="43"/>
        <v>#DIV/0!</v>
      </c>
      <c r="I242" s="19"/>
      <c r="J242" s="19">
        <f>I242-D242</f>
        <v>0</v>
      </c>
      <c r="K242" s="38" t="e">
        <f>I242/D242</f>
        <v>#DIV/0!</v>
      </c>
      <c r="L242" s="20" t="e">
        <f t="shared" si="41"/>
        <v>#DIV/0!</v>
      </c>
    </row>
    <row r="243" spans="1:12" s="9" customFormat="1" ht="39.75" customHeight="1" hidden="1">
      <c r="A243" s="95" t="s">
        <v>23</v>
      </c>
      <c r="B243" s="96"/>
      <c r="C243" s="98" t="s">
        <v>124</v>
      </c>
      <c r="D243" s="203"/>
      <c r="E243" s="203"/>
      <c r="F243" s="203"/>
      <c r="G243" s="203" t="e">
        <f t="shared" si="42"/>
        <v>#DIV/0!</v>
      </c>
      <c r="H243" s="184" t="e">
        <f t="shared" si="43"/>
        <v>#DIV/0!</v>
      </c>
      <c r="I243" s="19"/>
      <c r="J243" s="19">
        <f>I243-D243</f>
        <v>0</v>
      </c>
      <c r="K243" s="38" t="e">
        <f>I243/D243</f>
        <v>#DIV/0!</v>
      </c>
      <c r="L243" s="20" t="e">
        <f t="shared" si="41"/>
        <v>#DIV/0!</v>
      </c>
    </row>
    <row r="244" spans="1:12" s="12" customFormat="1" ht="27" customHeight="1" hidden="1">
      <c r="A244" s="34" t="s">
        <v>23</v>
      </c>
      <c r="B244" s="42"/>
      <c r="C244" s="16" t="s">
        <v>103</v>
      </c>
      <c r="D244" s="203"/>
      <c r="E244" s="203"/>
      <c r="F244" s="203"/>
      <c r="G244" s="203" t="e">
        <f t="shared" si="42"/>
        <v>#DIV/0!</v>
      </c>
      <c r="H244" s="184" t="e">
        <f t="shared" si="43"/>
        <v>#DIV/0!</v>
      </c>
      <c r="I244" s="19">
        <v>2795.435</v>
      </c>
      <c r="J244" s="19">
        <f t="shared" si="39"/>
        <v>2795.435</v>
      </c>
      <c r="K244" s="38" t="e">
        <f t="shared" si="40"/>
        <v>#DIV/0!</v>
      </c>
      <c r="L244" s="20" t="e">
        <f t="shared" si="41"/>
        <v>#DIV/0!</v>
      </c>
    </row>
    <row r="245" spans="1:12" s="2" customFormat="1" ht="17.25" customHeight="1">
      <c r="A245" s="222"/>
      <c r="B245" s="223"/>
      <c r="C245" s="16" t="s">
        <v>36</v>
      </c>
      <c r="D245" s="197">
        <v>396.4</v>
      </c>
      <c r="E245" s="197">
        <v>52.9</v>
      </c>
      <c r="F245" s="197">
        <v>0</v>
      </c>
      <c r="G245" s="203">
        <v>0</v>
      </c>
      <c r="H245" s="184">
        <f aca="true" t="shared" si="44" ref="H245:H250">F245/D245*100</f>
        <v>0</v>
      </c>
      <c r="I245" s="19"/>
      <c r="J245" s="19"/>
      <c r="K245" s="38"/>
      <c r="L245" s="20">
        <f t="shared" si="41"/>
        <v>-95</v>
      </c>
    </row>
    <row r="246" spans="1:12" s="12" customFormat="1" ht="26.25" customHeight="1" hidden="1">
      <c r="A246" s="36">
        <v>965</v>
      </c>
      <c r="B246" s="69"/>
      <c r="C246" s="55" t="s">
        <v>86</v>
      </c>
      <c r="D246" s="174">
        <v>11116.9</v>
      </c>
      <c r="E246" s="174">
        <v>9453.982</v>
      </c>
      <c r="F246" s="174">
        <v>9071.287</v>
      </c>
      <c r="G246" s="211">
        <f>F246/E246*100</f>
        <v>95.95202317922755</v>
      </c>
      <c r="H246" s="189">
        <f t="shared" si="44"/>
        <v>81.59906988459014</v>
      </c>
      <c r="I246" s="19">
        <v>10789.28</v>
      </c>
      <c r="J246" s="19">
        <f>I246-D246</f>
        <v>-327.619999999999</v>
      </c>
      <c r="K246" s="38">
        <f>I246/D246</f>
        <v>0.9705295541023128</v>
      </c>
      <c r="L246" s="20"/>
    </row>
    <row r="247" spans="1:12" s="12" customFormat="1" ht="54" customHeight="1" hidden="1">
      <c r="A247" s="36">
        <v>965</v>
      </c>
      <c r="B247" s="69"/>
      <c r="C247" s="55" t="s">
        <v>144</v>
      </c>
      <c r="D247" s="174">
        <f>3790.9+4238.548</f>
        <v>8029.448</v>
      </c>
      <c r="E247" s="174">
        <f>3229+4238.548</f>
        <v>7467.548</v>
      </c>
      <c r="F247" s="174">
        <f>3122.853+2277.697</f>
        <v>5400.55</v>
      </c>
      <c r="G247" s="211">
        <f>F247/E247*100</f>
        <v>72.32025826951498</v>
      </c>
      <c r="H247" s="189">
        <f t="shared" si="44"/>
        <v>67.2592935404775</v>
      </c>
      <c r="I247" s="19">
        <v>7813.4</v>
      </c>
      <c r="J247" s="19">
        <f>I247-D247</f>
        <v>-216.04800000000068</v>
      </c>
      <c r="K247" s="38">
        <f>I247/D247</f>
        <v>0.9730930445031837</v>
      </c>
      <c r="L247" s="20"/>
    </row>
    <row r="248" spans="1:12" s="12" customFormat="1" ht="27" customHeight="1" hidden="1">
      <c r="A248" s="36">
        <v>965</v>
      </c>
      <c r="B248" s="69"/>
      <c r="C248" s="55" t="s">
        <v>147</v>
      </c>
      <c r="D248" s="174">
        <v>1162.7</v>
      </c>
      <c r="E248" s="174">
        <v>966.3</v>
      </c>
      <c r="F248" s="174">
        <v>563.79</v>
      </c>
      <c r="G248" s="211">
        <f>F248/E248*100</f>
        <v>58.345234399254885</v>
      </c>
      <c r="H248" s="189">
        <f t="shared" si="44"/>
        <v>48.489722198331464</v>
      </c>
      <c r="I248" s="19">
        <v>583.8</v>
      </c>
      <c r="J248" s="19">
        <f>I248-D248</f>
        <v>-578.9000000000001</v>
      </c>
      <c r="K248" s="38">
        <f>I248/D248</f>
        <v>0.50210716435882</v>
      </c>
      <c r="L248" s="20"/>
    </row>
    <row r="249" spans="1:12" s="2" customFormat="1" ht="21" customHeight="1">
      <c r="A249" s="76" t="s">
        <v>24</v>
      </c>
      <c r="B249" s="77" t="s">
        <v>25</v>
      </c>
      <c r="C249" s="37" t="s">
        <v>52</v>
      </c>
      <c r="D249" s="198">
        <f>D250+D262+D263</f>
        <v>525578</v>
      </c>
      <c r="E249" s="198">
        <f>E250+E262+E263</f>
        <v>118322.462</v>
      </c>
      <c r="F249" s="198">
        <f>F250+F262+F263</f>
        <v>117876.55</v>
      </c>
      <c r="G249" s="211">
        <f>F249/E249*100</f>
        <v>99.62313833530611</v>
      </c>
      <c r="H249" s="189">
        <f t="shared" si="44"/>
        <v>22.42798404803854</v>
      </c>
      <c r="I249" s="38"/>
      <c r="J249" s="38"/>
      <c r="K249" s="38"/>
      <c r="L249" s="39" t="s">
        <v>67</v>
      </c>
    </row>
    <row r="250" spans="1:12" s="8" customFormat="1" ht="16.5" customHeight="1">
      <c r="A250" s="218"/>
      <c r="B250" s="219"/>
      <c r="C250" s="16" t="s">
        <v>35</v>
      </c>
      <c r="D250" s="197">
        <v>524956.1</v>
      </c>
      <c r="E250" s="197">
        <v>118322.462</v>
      </c>
      <c r="F250" s="197">
        <v>117876.55</v>
      </c>
      <c r="G250" s="203">
        <f>F250/E250*100</f>
        <v>99.62313833530611</v>
      </c>
      <c r="H250" s="184">
        <f t="shared" si="44"/>
        <v>22.454553818881237</v>
      </c>
      <c r="I250" s="19">
        <f>I251+I252+I253+I254+I255+I256+I259+I257+I258+I260+I261</f>
        <v>481730.824</v>
      </c>
      <c r="J250" s="19">
        <f aca="true" t="shared" si="45" ref="J250:J261">I250-D250</f>
        <v>-43225.275999999954</v>
      </c>
      <c r="K250" s="19">
        <f aca="true" t="shared" si="46" ref="K250:K261">I250/D250</f>
        <v>0.9176592556977622</v>
      </c>
      <c r="L250" s="20">
        <f aca="true" t="shared" si="47" ref="L250:L262">G250-95</f>
        <v>4.623138335306109</v>
      </c>
    </row>
    <row r="251" spans="1:12" s="12" customFormat="1" ht="26.25" customHeight="1" hidden="1">
      <c r="A251" s="34" t="s">
        <v>24</v>
      </c>
      <c r="B251" s="42"/>
      <c r="C251" s="16" t="s">
        <v>86</v>
      </c>
      <c r="D251" s="204"/>
      <c r="E251" s="204"/>
      <c r="F251" s="205">
        <v>171707.487</v>
      </c>
      <c r="G251" s="203" t="e">
        <f aca="true" t="shared" si="48" ref="G251:G263">F251/E251*100</f>
        <v>#DIV/0!</v>
      </c>
      <c r="H251" s="184" t="e">
        <f aca="true" t="shared" si="49" ref="H251:H262">F251/D251*100</f>
        <v>#DIV/0!</v>
      </c>
      <c r="I251" s="21">
        <v>209097.5</v>
      </c>
      <c r="J251" s="19">
        <f t="shared" si="45"/>
        <v>209097.5</v>
      </c>
      <c r="K251" s="38" t="e">
        <f t="shared" si="46"/>
        <v>#DIV/0!</v>
      </c>
      <c r="L251" s="20" t="e">
        <f t="shared" si="47"/>
        <v>#DIV/0!</v>
      </c>
    </row>
    <row r="252" spans="1:13" s="12" customFormat="1" ht="52.5" customHeight="1" hidden="1">
      <c r="A252" s="34" t="s">
        <v>24</v>
      </c>
      <c r="B252" s="42"/>
      <c r="C252" s="16" t="s">
        <v>119</v>
      </c>
      <c r="D252" s="204"/>
      <c r="E252" s="204"/>
      <c r="F252" s="204">
        <v>7660.095</v>
      </c>
      <c r="G252" s="203" t="e">
        <f t="shared" si="48"/>
        <v>#DIV/0!</v>
      </c>
      <c r="H252" s="184" t="e">
        <f t="shared" si="49"/>
        <v>#DIV/0!</v>
      </c>
      <c r="I252" s="21">
        <v>8527.2</v>
      </c>
      <c r="J252" s="19">
        <f t="shared" si="45"/>
        <v>8527.2</v>
      </c>
      <c r="K252" s="38" t="e">
        <f t="shared" si="46"/>
        <v>#DIV/0!</v>
      </c>
      <c r="L252" s="20" t="e">
        <f t="shared" si="47"/>
        <v>#DIV/0!</v>
      </c>
      <c r="M252" s="6"/>
    </row>
    <row r="253" spans="1:12" s="12" customFormat="1" ht="27.75" customHeight="1" hidden="1">
      <c r="A253" s="34" t="s">
        <v>24</v>
      </c>
      <c r="B253" s="42"/>
      <c r="C253" s="16" t="s">
        <v>120</v>
      </c>
      <c r="D253" s="204"/>
      <c r="E253" s="204"/>
      <c r="F253" s="205">
        <v>95015.071</v>
      </c>
      <c r="G253" s="203" t="e">
        <f t="shared" si="48"/>
        <v>#DIV/0!</v>
      </c>
      <c r="H253" s="184" t="e">
        <f t="shared" si="49"/>
        <v>#DIV/0!</v>
      </c>
      <c r="I253" s="21">
        <v>114284.01</v>
      </c>
      <c r="J253" s="19">
        <f>I253-D253</f>
        <v>114284.01</v>
      </c>
      <c r="K253" s="38" t="e">
        <f>I253/D253</f>
        <v>#DIV/0!</v>
      </c>
      <c r="L253" s="20" t="e">
        <f t="shared" si="47"/>
        <v>#DIV/0!</v>
      </c>
    </row>
    <row r="254" spans="1:12" s="12" customFormat="1" ht="40.5" customHeight="1" hidden="1">
      <c r="A254" s="34" t="s">
        <v>24</v>
      </c>
      <c r="B254" s="42"/>
      <c r="C254" s="16" t="s">
        <v>93</v>
      </c>
      <c r="D254" s="204"/>
      <c r="E254" s="204"/>
      <c r="F254" s="204">
        <v>4714.028</v>
      </c>
      <c r="G254" s="203" t="e">
        <f t="shared" si="48"/>
        <v>#DIV/0!</v>
      </c>
      <c r="H254" s="184" t="e">
        <f t="shared" si="49"/>
        <v>#DIV/0!</v>
      </c>
      <c r="I254" s="21">
        <v>4714.028</v>
      </c>
      <c r="J254" s="19">
        <f t="shared" si="45"/>
        <v>4714.028</v>
      </c>
      <c r="K254" s="38" t="e">
        <f t="shared" si="46"/>
        <v>#DIV/0!</v>
      </c>
      <c r="L254" s="20" t="e">
        <f t="shared" si="47"/>
        <v>#DIV/0!</v>
      </c>
    </row>
    <row r="255" spans="1:12" s="12" customFormat="1" ht="40.5" customHeight="1" hidden="1">
      <c r="A255" s="34" t="s">
        <v>24</v>
      </c>
      <c r="B255" s="42"/>
      <c r="C255" s="16" t="s">
        <v>121</v>
      </c>
      <c r="D255" s="204"/>
      <c r="E255" s="204"/>
      <c r="F255" s="204">
        <v>1822.463</v>
      </c>
      <c r="G255" s="203" t="e">
        <f t="shared" si="48"/>
        <v>#DIV/0!</v>
      </c>
      <c r="H255" s="184" t="e">
        <f t="shared" si="49"/>
        <v>#DIV/0!</v>
      </c>
      <c r="I255" s="21">
        <v>2519.28</v>
      </c>
      <c r="J255" s="19">
        <f t="shared" si="45"/>
        <v>2519.28</v>
      </c>
      <c r="K255" s="38" t="e">
        <f t="shared" si="46"/>
        <v>#DIV/0!</v>
      </c>
      <c r="L255" s="20" t="e">
        <f t="shared" si="47"/>
        <v>#DIV/0!</v>
      </c>
    </row>
    <row r="256" spans="1:12" s="11" customFormat="1" ht="64.5" customHeight="1" hidden="1">
      <c r="A256" s="34" t="s">
        <v>24</v>
      </c>
      <c r="B256" s="42"/>
      <c r="C256" s="99" t="s">
        <v>122</v>
      </c>
      <c r="D256" s="204"/>
      <c r="E256" s="204"/>
      <c r="F256" s="205">
        <v>23434.969</v>
      </c>
      <c r="G256" s="203" t="e">
        <f t="shared" si="48"/>
        <v>#DIV/0!</v>
      </c>
      <c r="H256" s="184" t="e">
        <f t="shared" si="49"/>
        <v>#DIV/0!</v>
      </c>
      <c r="I256" s="21">
        <v>44386.7</v>
      </c>
      <c r="J256" s="19">
        <f t="shared" si="45"/>
        <v>44386.7</v>
      </c>
      <c r="K256" s="38" t="e">
        <f t="shared" si="46"/>
        <v>#DIV/0!</v>
      </c>
      <c r="L256" s="20" t="e">
        <f t="shared" si="47"/>
        <v>#DIV/0!</v>
      </c>
    </row>
    <row r="257" spans="1:12" s="11" customFormat="1" ht="67.5" customHeight="1" hidden="1">
      <c r="A257" s="34" t="s">
        <v>24</v>
      </c>
      <c r="B257" s="42"/>
      <c r="C257" s="100" t="s">
        <v>152</v>
      </c>
      <c r="D257" s="204"/>
      <c r="E257" s="204"/>
      <c r="F257" s="204">
        <v>3398.513</v>
      </c>
      <c r="G257" s="203" t="e">
        <f t="shared" si="48"/>
        <v>#DIV/0!</v>
      </c>
      <c r="H257" s="184" t="e">
        <f t="shared" si="49"/>
        <v>#DIV/0!</v>
      </c>
      <c r="I257" s="21">
        <v>5500.663</v>
      </c>
      <c r="J257" s="19">
        <f t="shared" si="45"/>
        <v>5500.663</v>
      </c>
      <c r="K257" s="38" t="e">
        <f t="shared" si="46"/>
        <v>#DIV/0!</v>
      </c>
      <c r="L257" s="20" t="e">
        <f t="shared" si="47"/>
        <v>#DIV/0!</v>
      </c>
    </row>
    <row r="258" spans="1:12" s="11" customFormat="1" ht="27" customHeight="1" hidden="1">
      <c r="A258" s="34" t="s">
        <v>24</v>
      </c>
      <c r="B258" s="42"/>
      <c r="C258" s="16" t="s">
        <v>139</v>
      </c>
      <c r="D258" s="204"/>
      <c r="E258" s="204"/>
      <c r="F258" s="204">
        <v>9375.585</v>
      </c>
      <c r="G258" s="203" t="e">
        <f t="shared" si="48"/>
        <v>#DIV/0!</v>
      </c>
      <c r="H258" s="184" t="e">
        <f t="shared" si="49"/>
        <v>#DIV/0!</v>
      </c>
      <c r="I258" s="21">
        <v>10853.18</v>
      </c>
      <c r="J258" s="19">
        <f t="shared" si="45"/>
        <v>10853.18</v>
      </c>
      <c r="K258" s="38" t="e">
        <f t="shared" si="46"/>
        <v>#DIV/0!</v>
      </c>
      <c r="L258" s="20" t="e">
        <f t="shared" si="47"/>
        <v>#DIV/0!</v>
      </c>
    </row>
    <row r="259" spans="1:12" s="11" customFormat="1" ht="39.75" customHeight="1" hidden="1">
      <c r="A259" s="34" t="s">
        <v>24</v>
      </c>
      <c r="B259" s="42"/>
      <c r="C259" s="55" t="s">
        <v>126</v>
      </c>
      <c r="D259" s="204"/>
      <c r="E259" s="204"/>
      <c r="F259" s="204">
        <v>234.233</v>
      </c>
      <c r="G259" s="203" t="e">
        <f t="shared" si="48"/>
        <v>#DIV/0!</v>
      </c>
      <c r="H259" s="184" t="e">
        <f t="shared" si="49"/>
        <v>#DIV/0!</v>
      </c>
      <c r="I259" s="21">
        <v>234.233</v>
      </c>
      <c r="J259" s="19">
        <f>I259-D259</f>
        <v>234.233</v>
      </c>
      <c r="K259" s="38" t="e">
        <f>I259/D259</f>
        <v>#DIV/0!</v>
      </c>
      <c r="L259" s="20" t="e">
        <f t="shared" si="47"/>
        <v>#DIV/0!</v>
      </c>
    </row>
    <row r="260" spans="1:12" s="11" customFormat="1" ht="27" customHeight="1" hidden="1">
      <c r="A260" s="34" t="s">
        <v>24</v>
      </c>
      <c r="B260" s="42"/>
      <c r="C260" s="16" t="s">
        <v>145</v>
      </c>
      <c r="D260" s="204"/>
      <c r="E260" s="204"/>
      <c r="F260" s="204">
        <v>1704.201</v>
      </c>
      <c r="G260" s="203" t="e">
        <f t="shared" si="48"/>
        <v>#DIV/0!</v>
      </c>
      <c r="H260" s="184" t="e">
        <f t="shared" si="49"/>
        <v>#DIV/0!</v>
      </c>
      <c r="I260" s="21">
        <v>1994.6</v>
      </c>
      <c r="J260" s="19">
        <f t="shared" si="45"/>
        <v>1994.6</v>
      </c>
      <c r="K260" s="38" t="e">
        <f t="shared" si="46"/>
        <v>#DIV/0!</v>
      </c>
      <c r="L260" s="20" t="e">
        <f t="shared" si="47"/>
        <v>#DIV/0!</v>
      </c>
    </row>
    <row r="261" spans="1:12" s="12" customFormat="1" ht="52.5" customHeight="1" hidden="1">
      <c r="A261" s="34" t="s">
        <v>24</v>
      </c>
      <c r="B261" s="42"/>
      <c r="C261" s="16" t="s">
        <v>118</v>
      </c>
      <c r="D261" s="203"/>
      <c r="E261" s="203"/>
      <c r="F261" s="203">
        <v>62199.906</v>
      </c>
      <c r="G261" s="203" t="e">
        <f t="shared" si="48"/>
        <v>#DIV/0!</v>
      </c>
      <c r="H261" s="184" t="e">
        <f t="shared" si="49"/>
        <v>#DIV/0!</v>
      </c>
      <c r="I261" s="101">
        <v>79619.43</v>
      </c>
      <c r="J261" s="19">
        <f t="shared" si="45"/>
        <v>79619.43</v>
      </c>
      <c r="K261" s="38" t="e">
        <f t="shared" si="46"/>
        <v>#DIV/0!</v>
      </c>
      <c r="L261" s="20" t="e">
        <f t="shared" si="47"/>
        <v>#DIV/0!</v>
      </c>
    </row>
    <row r="262" spans="1:12" s="2" customFormat="1" ht="16.5" customHeight="1">
      <c r="A262" s="220"/>
      <c r="B262" s="221"/>
      <c r="C262" s="16" t="s">
        <v>36</v>
      </c>
      <c r="D262" s="197">
        <v>621.9</v>
      </c>
      <c r="E262" s="197">
        <v>0</v>
      </c>
      <c r="F262" s="197">
        <v>0</v>
      </c>
      <c r="G262" s="203">
        <v>0</v>
      </c>
      <c r="H262" s="184">
        <f t="shared" si="49"/>
        <v>0</v>
      </c>
      <c r="I262" s="19"/>
      <c r="J262" s="19"/>
      <c r="K262" s="38"/>
      <c r="L262" s="20">
        <f t="shared" si="47"/>
        <v>-95</v>
      </c>
    </row>
    <row r="263" spans="1:12" s="11" customFormat="1" ht="27.75" customHeight="1" hidden="1">
      <c r="A263" s="222"/>
      <c r="B263" s="223"/>
      <c r="C263" s="16" t="s">
        <v>71</v>
      </c>
      <c r="D263" s="170">
        <v>0</v>
      </c>
      <c r="E263" s="170">
        <v>0</v>
      </c>
      <c r="F263" s="170">
        <v>0</v>
      </c>
      <c r="G263" s="203" t="e">
        <f t="shared" si="48"/>
        <v>#DIV/0!</v>
      </c>
      <c r="H263" s="184" t="e">
        <f>F263/D263*100</f>
        <v>#DIV/0!</v>
      </c>
      <c r="I263" s="19"/>
      <c r="J263" s="19"/>
      <c r="K263" s="38"/>
      <c r="L263" s="20" t="e">
        <f>G263-95</f>
        <v>#DIV/0!</v>
      </c>
    </row>
    <row r="264" spans="1:12" s="2" customFormat="1" ht="43.5" customHeight="1">
      <c r="A264" s="76" t="s">
        <v>26</v>
      </c>
      <c r="B264" s="77" t="s">
        <v>83</v>
      </c>
      <c r="C264" s="37" t="s">
        <v>53</v>
      </c>
      <c r="D264" s="198">
        <f>D265+D271+D270</f>
        <v>782906.63</v>
      </c>
      <c r="E264" s="198">
        <f>E265+E271+E270</f>
        <v>245572.541</v>
      </c>
      <c r="F264" s="198">
        <f>F265+F270+F271</f>
        <v>227170.137</v>
      </c>
      <c r="G264" s="211">
        <f aca="true" t="shared" si="50" ref="G264:G303">F264/E264*100</f>
        <v>92.50632667436544</v>
      </c>
      <c r="H264" s="189">
        <f aca="true" t="shared" si="51" ref="H264:H303">F264/D264*100</f>
        <v>29.016248974670194</v>
      </c>
      <c r="I264" s="38"/>
      <c r="J264" s="38"/>
      <c r="K264" s="38"/>
      <c r="L264" s="39" t="s">
        <v>67</v>
      </c>
    </row>
    <row r="265" spans="1:12" s="8" customFormat="1" ht="17.25" customHeight="1">
      <c r="A265" s="40"/>
      <c r="B265" s="41"/>
      <c r="C265" s="16" t="s">
        <v>35</v>
      </c>
      <c r="D265" s="197">
        <v>782712.43</v>
      </c>
      <c r="E265" s="197">
        <v>245572.541</v>
      </c>
      <c r="F265" s="197">
        <v>227170.137</v>
      </c>
      <c r="G265" s="203">
        <f t="shared" si="50"/>
        <v>92.50632667436544</v>
      </c>
      <c r="H265" s="184">
        <f t="shared" si="51"/>
        <v>29.023448241393073</v>
      </c>
      <c r="I265" s="19">
        <f>I266+I267+I268+I269</f>
        <v>621302.715</v>
      </c>
      <c r="J265" s="19">
        <f>I265-D265</f>
        <v>-161409.71500000008</v>
      </c>
      <c r="K265" s="19">
        <f>I265/D265</f>
        <v>0.7937815871916074</v>
      </c>
      <c r="L265" s="20">
        <f aca="true" t="shared" si="52" ref="L265:L271">G265-95</f>
        <v>-2.4936733256345605</v>
      </c>
    </row>
    <row r="266" spans="1:12" s="12" customFormat="1" ht="26.25" customHeight="1" hidden="1">
      <c r="A266" s="34" t="s">
        <v>26</v>
      </c>
      <c r="B266" s="42"/>
      <c r="C266" s="16" t="s">
        <v>86</v>
      </c>
      <c r="D266" s="203"/>
      <c r="E266" s="203"/>
      <c r="F266" s="203">
        <v>6621.909</v>
      </c>
      <c r="G266" s="203" t="e">
        <f t="shared" si="50"/>
        <v>#DIV/0!</v>
      </c>
      <c r="H266" s="184" t="e">
        <f aca="true" t="shared" si="53" ref="H266:H271">F266/D266*100</f>
        <v>#DIV/0!</v>
      </c>
      <c r="I266" s="21">
        <v>7399.71</v>
      </c>
      <c r="J266" s="19">
        <f>I266-D266</f>
        <v>7399.71</v>
      </c>
      <c r="K266" s="38" t="e">
        <f>I266/D266</f>
        <v>#DIV/0!</v>
      </c>
      <c r="L266" s="20" t="e">
        <f t="shared" si="52"/>
        <v>#DIV/0!</v>
      </c>
    </row>
    <row r="267" spans="1:12" s="12" customFormat="1" ht="27.75" customHeight="1" hidden="1">
      <c r="A267" s="34" t="s">
        <v>26</v>
      </c>
      <c r="B267" s="42"/>
      <c r="C267" s="16" t="s">
        <v>94</v>
      </c>
      <c r="D267" s="203"/>
      <c r="E267" s="203"/>
      <c r="F267" s="203">
        <v>536847.974</v>
      </c>
      <c r="G267" s="203" t="e">
        <f t="shared" si="50"/>
        <v>#DIV/0!</v>
      </c>
      <c r="H267" s="184" t="e">
        <f t="shared" si="53"/>
        <v>#DIV/0!</v>
      </c>
      <c r="I267" s="21">
        <v>611781.436</v>
      </c>
      <c r="J267" s="19">
        <f>I267-D267</f>
        <v>611781.436</v>
      </c>
      <c r="K267" s="38" t="e">
        <f>I267/D267</f>
        <v>#DIV/0!</v>
      </c>
      <c r="L267" s="20" t="e">
        <f t="shared" si="52"/>
        <v>#DIV/0!</v>
      </c>
    </row>
    <row r="268" spans="1:12" s="12" customFormat="1" ht="40.5" customHeight="1" hidden="1">
      <c r="A268" s="34" t="s">
        <v>26</v>
      </c>
      <c r="B268" s="42"/>
      <c r="C268" s="16" t="s">
        <v>95</v>
      </c>
      <c r="D268" s="203"/>
      <c r="E268" s="203"/>
      <c r="F268" s="203">
        <v>1901.576</v>
      </c>
      <c r="G268" s="203" t="e">
        <f t="shared" si="50"/>
        <v>#DIV/0!</v>
      </c>
      <c r="H268" s="184" t="e">
        <f t="shared" si="53"/>
        <v>#DIV/0!</v>
      </c>
      <c r="I268" s="21">
        <v>1921.005</v>
      </c>
      <c r="J268" s="19">
        <f>I268-D268</f>
        <v>1921.005</v>
      </c>
      <c r="K268" s="38" t="e">
        <f>I268/D268</f>
        <v>#DIV/0!</v>
      </c>
      <c r="L268" s="20" t="e">
        <f t="shared" si="52"/>
        <v>#DIV/0!</v>
      </c>
    </row>
    <row r="269" spans="1:12" s="12" customFormat="1" ht="40.5" customHeight="1" hidden="1">
      <c r="A269" s="34" t="s">
        <v>26</v>
      </c>
      <c r="B269" s="42"/>
      <c r="C269" s="16" t="s">
        <v>96</v>
      </c>
      <c r="D269" s="203"/>
      <c r="E269" s="203"/>
      <c r="F269" s="203">
        <v>200.564</v>
      </c>
      <c r="G269" s="203" t="e">
        <f t="shared" si="50"/>
        <v>#DIV/0!</v>
      </c>
      <c r="H269" s="184" t="e">
        <f t="shared" si="53"/>
        <v>#DIV/0!</v>
      </c>
      <c r="I269" s="21">
        <v>200.564</v>
      </c>
      <c r="J269" s="19">
        <f>I269-D269</f>
        <v>200.564</v>
      </c>
      <c r="K269" s="38" t="e">
        <f>I269/D269</f>
        <v>#DIV/0!</v>
      </c>
      <c r="L269" s="20" t="e">
        <f t="shared" si="52"/>
        <v>#DIV/0!</v>
      </c>
    </row>
    <row r="270" spans="1:12" s="10" customFormat="1" ht="17.25" customHeight="1" hidden="1">
      <c r="A270" s="102"/>
      <c r="B270" s="103"/>
      <c r="C270" s="16" t="s">
        <v>36</v>
      </c>
      <c r="D270" s="197"/>
      <c r="E270" s="197"/>
      <c r="F270" s="197">
        <v>0</v>
      </c>
      <c r="G270" s="203" t="e">
        <f t="shared" si="50"/>
        <v>#DIV/0!</v>
      </c>
      <c r="H270" s="184" t="e">
        <f t="shared" si="53"/>
        <v>#DIV/0!</v>
      </c>
      <c r="I270" s="21"/>
      <c r="J270" s="19"/>
      <c r="K270" s="19"/>
      <c r="L270" s="20" t="e">
        <f t="shared" si="52"/>
        <v>#DIV/0!</v>
      </c>
    </row>
    <row r="271" spans="1:12" s="2" customFormat="1" ht="27.75" customHeight="1">
      <c r="A271" s="92"/>
      <c r="B271" s="68"/>
      <c r="C271" s="16" t="s">
        <v>71</v>
      </c>
      <c r="D271" s="197">
        <v>194.2</v>
      </c>
      <c r="E271" s="197">
        <v>0</v>
      </c>
      <c r="F271" s="197">
        <v>0</v>
      </c>
      <c r="G271" s="203">
        <v>0</v>
      </c>
      <c r="H271" s="184">
        <f t="shared" si="53"/>
        <v>0</v>
      </c>
      <c r="I271" s="19"/>
      <c r="J271" s="19"/>
      <c r="K271" s="38"/>
      <c r="L271" s="20">
        <f t="shared" si="52"/>
        <v>-95</v>
      </c>
    </row>
    <row r="272" spans="1:12" s="2" customFormat="1" ht="30" customHeight="1">
      <c r="A272" s="34" t="s">
        <v>27</v>
      </c>
      <c r="B272" s="104" t="s">
        <v>28</v>
      </c>
      <c r="C272" s="37" t="s">
        <v>54</v>
      </c>
      <c r="D272" s="198">
        <f>D273+D275</f>
        <v>34715.2</v>
      </c>
      <c r="E272" s="198">
        <f>E273+E275</f>
        <v>9093.264</v>
      </c>
      <c r="F272" s="198">
        <f>F273+F275</f>
        <v>8632.366</v>
      </c>
      <c r="G272" s="215">
        <f t="shared" si="50"/>
        <v>94.93143496108769</v>
      </c>
      <c r="H272" s="189">
        <f t="shared" si="51"/>
        <v>24.866243028990183</v>
      </c>
      <c r="I272" s="38"/>
      <c r="J272" s="38"/>
      <c r="K272" s="38"/>
      <c r="L272" s="39" t="s">
        <v>67</v>
      </c>
    </row>
    <row r="273" spans="1:12" s="8" customFormat="1" ht="18" customHeight="1">
      <c r="A273" s="40"/>
      <c r="B273" s="41"/>
      <c r="C273" s="16" t="s">
        <v>35</v>
      </c>
      <c r="D273" s="197">
        <v>34715.2</v>
      </c>
      <c r="E273" s="197">
        <v>9093.264</v>
      </c>
      <c r="F273" s="197">
        <v>8632.366</v>
      </c>
      <c r="G273" s="203">
        <f t="shared" si="50"/>
        <v>94.93143496108769</v>
      </c>
      <c r="H273" s="184">
        <f t="shared" si="51"/>
        <v>24.866243028990183</v>
      </c>
      <c r="I273" s="19">
        <f>I274</f>
        <v>0</v>
      </c>
      <c r="J273" s="19">
        <f>I273-D273</f>
        <v>-34715.2</v>
      </c>
      <c r="K273" s="19">
        <f>I273/D273</f>
        <v>0</v>
      </c>
      <c r="L273" s="20">
        <f>G273-95</f>
        <v>-0.06856503891231114</v>
      </c>
    </row>
    <row r="274" spans="1:12" s="12" customFormat="1" ht="18.75" customHeight="1" hidden="1">
      <c r="A274" s="105">
        <v>977</v>
      </c>
      <c r="B274" s="106"/>
      <c r="C274" s="45" t="s">
        <v>105</v>
      </c>
      <c r="D274" s="170">
        <v>36614.1</v>
      </c>
      <c r="E274" s="170">
        <v>22973.346</v>
      </c>
      <c r="F274" s="170">
        <v>20482.996</v>
      </c>
      <c r="G274" s="203">
        <f t="shared" si="50"/>
        <v>89.15982896004788</v>
      </c>
      <c r="H274" s="184">
        <f t="shared" si="51"/>
        <v>55.94291816540622</v>
      </c>
      <c r="I274" s="19">
        <f>I275</f>
        <v>0</v>
      </c>
      <c r="J274" s="19">
        <f>I274-D274</f>
        <v>-36614.1</v>
      </c>
      <c r="K274" s="19">
        <f>I274/D274</f>
        <v>0</v>
      </c>
      <c r="L274" s="20">
        <f>G274-95</f>
        <v>-5.840171039952125</v>
      </c>
    </row>
    <row r="275" spans="1:12" s="12" customFormat="1" ht="28.5" customHeight="1" hidden="1">
      <c r="A275" s="107"/>
      <c r="B275" s="108"/>
      <c r="C275" s="16" t="s">
        <v>71</v>
      </c>
      <c r="D275" s="170">
        <v>0</v>
      </c>
      <c r="E275" s="170">
        <v>0</v>
      </c>
      <c r="F275" s="170">
        <v>0</v>
      </c>
      <c r="G275" s="203" t="e">
        <f>F275/E275*100</f>
        <v>#DIV/0!</v>
      </c>
      <c r="H275" s="184" t="e">
        <f t="shared" si="51"/>
        <v>#DIV/0!</v>
      </c>
      <c r="I275" s="19">
        <f>I276</f>
        <v>0</v>
      </c>
      <c r="J275" s="19">
        <f>I275-D275</f>
        <v>0</v>
      </c>
      <c r="K275" s="19" t="e">
        <f>I275/D275</f>
        <v>#DIV/0!</v>
      </c>
      <c r="L275" s="20" t="e">
        <f>G275-95</f>
        <v>#DIV/0!</v>
      </c>
    </row>
    <row r="276" spans="1:12" s="2" customFormat="1" ht="30" customHeight="1">
      <c r="A276" s="34" t="s">
        <v>29</v>
      </c>
      <c r="B276" s="37" t="s">
        <v>30</v>
      </c>
      <c r="C276" s="37" t="s">
        <v>55</v>
      </c>
      <c r="D276" s="198">
        <f>D277</f>
        <v>47470</v>
      </c>
      <c r="E276" s="198">
        <f>E277</f>
        <v>3201.12</v>
      </c>
      <c r="F276" s="198">
        <f>F277</f>
        <v>2242.536</v>
      </c>
      <c r="G276" s="211">
        <f t="shared" si="50"/>
        <v>70.05473084420454</v>
      </c>
      <c r="H276" s="189">
        <f t="shared" si="51"/>
        <v>4.724112070781547</v>
      </c>
      <c r="I276" s="38"/>
      <c r="J276" s="38"/>
      <c r="K276" s="38"/>
      <c r="L276" s="39" t="s">
        <v>67</v>
      </c>
    </row>
    <row r="277" spans="1:12" s="8" customFormat="1" ht="18" customHeight="1">
      <c r="A277" s="40"/>
      <c r="B277" s="41"/>
      <c r="C277" s="55" t="s">
        <v>35</v>
      </c>
      <c r="D277" s="197">
        <v>47470</v>
      </c>
      <c r="E277" s="197">
        <v>3201.12</v>
      </c>
      <c r="F277" s="197">
        <v>2242.536</v>
      </c>
      <c r="G277" s="203">
        <f t="shared" si="50"/>
        <v>70.05473084420454</v>
      </c>
      <c r="H277" s="184">
        <f t="shared" si="51"/>
        <v>4.724112070781547</v>
      </c>
      <c r="I277" s="19">
        <f>I278</f>
        <v>4024.07</v>
      </c>
      <c r="J277" s="19">
        <f>I277-D277</f>
        <v>-43445.93</v>
      </c>
      <c r="K277" s="19">
        <f>I277/D277</f>
        <v>0.08477080261217612</v>
      </c>
      <c r="L277" s="20">
        <f>G277-95</f>
        <v>-24.945269155795458</v>
      </c>
    </row>
    <row r="278" spans="1:12" s="12" customFormat="1" ht="27" customHeight="1" hidden="1">
      <c r="A278" s="36">
        <v>978</v>
      </c>
      <c r="B278" s="109"/>
      <c r="C278" s="55" t="s">
        <v>106</v>
      </c>
      <c r="D278" s="174">
        <v>4319.92</v>
      </c>
      <c r="E278" s="174">
        <v>3548</v>
      </c>
      <c r="F278" s="174">
        <v>2565.566</v>
      </c>
      <c r="G278" s="211">
        <f t="shared" si="50"/>
        <v>72.31020293122884</v>
      </c>
      <c r="H278" s="189">
        <f t="shared" si="51"/>
        <v>59.38920165188244</v>
      </c>
      <c r="I278" s="19">
        <v>4024.07</v>
      </c>
      <c r="J278" s="19">
        <f>I278-D278</f>
        <v>-295.8499999999999</v>
      </c>
      <c r="K278" s="38">
        <f>I278/D278</f>
        <v>0.9315149354617678</v>
      </c>
      <c r="L278" s="20"/>
    </row>
    <row r="279" spans="1:12" s="2" customFormat="1" ht="21" customHeight="1">
      <c r="A279" s="34" t="s">
        <v>31</v>
      </c>
      <c r="B279" s="37" t="s">
        <v>32</v>
      </c>
      <c r="C279" s="37" t="s">
        <v>127</v>
      </c>
      <c r="D279" s="198">
        <f>D280+D282</f>
        <v>200310</v>
      </c>
      <c r="E279" s="198">
        <f>E280+E282</f>
        <v>58944.1</v>
      </c>
      <c r="F279" s="198">
        <f>F280+F282</f>
        <v>33973.832</v>
      </c>
      <c r="G279" s="211">
        <f t="shared" si="50"/>
        <v>57.63737507231428</v>
      </c>
      <c r="H279" s="189">
        <f t="shared" si="51"/>
        <v>16.960627028106437</v>
      </c>
      <c r="I279" s="19"/>
      <c r="J279" s="38"/>
      <c r="K279" s="38"/>
      <c r="L279" s="39" t="s">
        <v>67</v>
      </c>
    </row>
    <row r="280" spans="1:12" s="8" customFormat="1" ht="18" customHeight="1">
      <c r="A280" s="52"/>
      <c r="B280" s="110"/>
      <c r="C280" s="55" t="s">
        <v>35</v>
      </c>
      <c r="D280" s="197">
        <v>200310</v>
      </c>
      <c r="E280" s="197">
        <v>58944.1</v>
      </c>
      <c r="F280" s="197">
        <v>33973.832</v>
      </c>
      <c r="G280" s="203">
        <f t="shared" si="50"/>
        <v>57.63737507231428</v>
      </c>
      <c r="H280" s="184">
        <f t="shared" si="51"/>
        <v>16.960627028106437</v>
      </c>
      <c r="I280" s="19">
        <f>I281</f>
        <v>143342.66</v>
      </c>
      <c r="J280" s="19">
        <f>I280-D280</f>
        <v>-56967.34</v>
      </c>
      <c r="K280" s="19">
        <f>I280/D280</f>
        <v>0.715604113623883</v>
      </c>
      <c r="L280" s="20">
        <f>G280-95</f>
        <v>-37.36262492768572</v>
      </c>
    </row>
    <row r="281" spans="1:12" s="12" customFormat="1" ht="18" customHeight="1" hidden="1">
      <c r="A281" s="63">
        <v>985</v>
      </c>
      <c r="B281" s="111"/>
      <c r="C281" s="55" t="s">
        <v>107</v>
      </c>
      <c r="D281" s="174">
        <v>150859.105</v>
      </c>
      <c r="E281" s="174">
        <v>134885.955</v>
      </c>
      <c r="F281" s="174">
        <v>115969.834</v>
      </c>
      <c r="G281" s="203">
        <f>F281/E281*100</f>
        <v>85.97621153366191</v>
      </c>
      <c r="H281" s="184">
        <f>F281/D281*100</f>
        <v>76.87294313458905</v>
      </c>
      <c r="I281" s="19">
        <v>143342.66</v>
      </c>
      <c r="J281" s="19">
        <f>I281-D281</f>
        <v>-7516.445000000007</v>
      </c>
      <c r="K281" s="38">
        <f>I281/D281</f>
        <v>0.9501757285382277</v>
      </c>
      <c r="L281" s="20">
        <f>G281-95</f>
        <v>-9.02378846633809</v>
      </c>
    </row>
    <row r="282" spans="1:12" s="12" customFormat="1" ht="27" customHeight="1" hidden="1">
      <c r="A282" s="63"/>
      <c r="B282" s="111"/>
      <c r="C282" s="55" t="s">
        <v>71</v>
      </c>
      <c r="D282" s="170">
        <v>0</v>
      </c>
      <c r="E282" s="170">
        <v>0</v>
      </c>
      <c r="F282" s="170">
        <v>0</v>
      </c>
      <c r="G282" s="203" t="e">
        <f>F282/E282*100</f>
        <v>#DIV/0!</v>
      </c>
      <c r="H282" s="184" t="e">
        <f>F282/D282*100</f>
        <v>#DIV/0!</v>
      </c>
      <c r="I282" s="19"/>
      <c r="J282" s="19"/>
      <c r="K282" s="38"/>
      <c r="L282" s="20" t="e">
        <f>G282-95</f>
        <v>#DIV/0!</v>
      </c>
    </row>
    <row r="283" spans="1:12" s="3" customFormat="1" ht="42" customHeight="1">
      <c r="A283" s="34" t="s">
        <v>33</v>
      </c>
      <c r="B283" s="37" t="s">
        <v>84</v>
      </c>
      <c r="C283" s="37" t="s">
        <v>57</v>
      </c>
      <c r="D283" s="198">
        <f>D284+D287+D288</f>
        <v>1245663.3550000002</v>
      </c>
      <c r="E283" s="198">
        <f>E284+E287+E288</f>
        <v>271014.54</v>
      </c>
      <c r="F283" s="198">
        <f>F284+F287+F288</f>
        <v>234696.265</v>
      </c>
      <c r="G283" s="211">
        <f t="shared" si="50"/>
        <v>86.59914150731545</v>
      </c>
      <c r="H283" s="189">
        <f t="shared" si="51"/>
        <v>18.841066814556807</v>
      </c>
      <c r="I283" s="19"/>
      <c r="J283" s="38"/>
      <c r="K283" s="38"/>
      <c r="L283" s="39" t="s">
        <v>67</v>
      </c>
    </row>
    <row r="284" spans="1:12" s="8" customFormat="1" ht="17.25" customHeight="1">
      <c r="A284" s="218"/>
      <c r="B284" s="219"/>
      <c r="C284" s="16" t="s">
        <v>35</v>
      </c>
      <c r="D284" s="197">
        <v>1083039.8</v>
      </c>
      <c r="E284" s="197">
        <v>226978.813</v>
      </c>
      <c r="F284" s="197">
        <v>201606.621</v>
      </c>
      <c r="G284" s="203">
        <f t="shared" si="50"/>
        <v>88.82177959050303</v>
      </c>
      <c r="H284" s="184">
        <f t="shared" si="51"/>
        <v>18.614885713341284</v>
      </c>
      <c r="I284" s="19">
        <f>I285+I286</f>
        <v>446158.95999999996</v>
      </c>
      <c r="J284" s="19">
        <f>I284-D284</f>
        <v>-636880.8400000001</v>
      </c>
      <c r="K284" s="19">
        <f>I284/D284</f>
        <v>0.4119506596156484</v>
      </c>
      <c r="L284" s="20">
        <f>G284-95</f>
        <v>-6.178220409496973</v>
      </c>
    </row>
    <row r="285" spans="1:12" s="12" customFormat="1" ht="26.25" customHeight="1" hidden="1">
      <c r="A285" s="52" t="s">
        <v>33</v>
      </c>
      <c r="B285" s="49"/>
      <c r="C285" s="16" t="s">
        <v>86</v>
      </c>
      <c r="D285" s="203"/>
      <c r="E285" s="203"/>
      <c r="F285" s="203">
        <v>17807.826</v>
      </c>
      <c r="G285" s="203" t="e">
        <f t="shared" si="50"/>
        <v>#DIV/0!</v>
      </c>
      <c r="H285" s="184" t="e">
        <f>F285/D285*100</f>
        <v>#DIV/0!</v>
      </c>
      <c r="I285" s="19">
        <v>21450.66</v>
      </c>
      <c r="J285" s="19">
        <f>I285-D285</f>
        <v>21450.66</v>
      </c>
      <c r="K285" s="38" t="e">
        <f>I285/D285</f>
        <v>#DIV/0!</v>
      </c>
      <c r="L285" s="20" t="e">
        <f>G285-95</f>
        <v>#DIV/0!</v>
      </c>
    </row>
    <row r="286" spans="1:12" s="12" customFormat="1" ht="26.25" customHeight="1" hidden="1">
      <c r="A286" s="52" t="s">
        <v>33</v>
      </c>
      <c r="B286" s="49"/>
      <c r="C286" s="16" t="s">
        <v>150</v>
      </c>
      <c r="D286" s="197"/>
      <c r="E286" s="197"/>
      <c r="F286" s="197">
        <v>389072.301</v>
      </c>
      <c r="G286" s="203" t="e">
        <f t="shared" si="50"/>
        <v>#DIV/0!</v>
      </c>
      <c r="H286" s="184" t="e">
        <f>F286/D286*100</f>
        <v>#DIV/0!</v>
      </c>
      <c r="I286" s="19">
        <v>424708.3</v>
      </c>
      <c r="J286" s="19">
        <f>I286-D286</f>
        <v>424708.3</v>
      </c>
      <c r="K286" s="38" t="e">
        <f>I286/D286</f>
        <v>#DIV/0!</v>
      </c>
      <c r="L286" s="20" t="e">
        <f>G286-95</f>
        <v>#DIV/0!</v>
      </c>
    </row>
    <row r="287" spans="1:12" s="2" customFormat="1" ht="17.25" customHeight="1">
      <c r="A287" s="220"/>
      <c r="B287" s="221"/>
      <c r="C287" s="16" t="s">
        <v>36</v>
      </c>
      <c r="D287" s="197">
        <v>73167.38</v>
      </c>
      <c r="E287" s="197">
        <v>12445.2</v>
      </c>
      <c r="F287" s="197">
        <v>8132.184</v>
      </c>
      <c r="G287" s="203">
        <f t="shared" si="50"/>
        <v>65.34393983222448</v>
      </c>
      <c r="H287" s="184">
        <f>F287/D287*100</f>
        <v>11.114493917918066</v>
      </c>
      <c r="I287" s="19"/>
      <c r="J287" s="19"/>
      <c r="K287" s="38"/>
      <c r="L287" s="20">
        <f>G287-95</f>
        <v>-29.65606016777552</v>
      </c>
    </row>
    <row r="288" spans="1:12" s="2" customFormat="1" ht="27" customHeight="1">
      <c r="A288" s="222"/>
      <c r="B288" s="223"/>
      <c r="C288" s="16" t="s">
        <v>71</v>
      </c>
      <c r="D288" s="197">
        <v>89456.175</v>
      </c>
      <c r="E288" s="197">
        <v>31590.527</v>
      </c>
      <c r="F288" s="197">
        <v>24957.46</v>
      </c>
      <c r="G288" s="203">
        <f t="shared" si="50"/>
        <v>79.00298719296453</v>
      </c>
      <c r="H288" s="184">
        <f>F288/D288*100</f>
        <v>27.899091370718676</v>
      </c>
      <c r="I288" s="19"/>
      <c r="J288" s="19"/>
      <c r="K288" s="38"/>
      <c r="L288" s="20">
        <f>G288-95</f>
        <v>-15.997012807035475</v>
      </c>
    </row>
    <row r="289" spans="1:12" s="2" customFormat="1" ht="42" customHeight="1">
      <c r="A289" s="34" t="s">
        <v>34</v>
      </c>
      <c r="B289" s="37" t="s">
        <v>85</v>
      </c>
      <c r="C289" s="37" t="s">
        <v>56</v>
      </c>
      <c r="D289" s="198">
        <f>D290</f>
        <v>69085.812</v>
      </c>
      <c r="E289" s="198">
        <f>E290</f>
        <v>22552.276</v>
      </c>
      <c r="F289" s="198">
        <f>F290</f>
        <v>22036.134</v>
      </c>
      <c r="G289" s="211">
        <f t="shared" si="50"/>
        <v>97.71135294725906</v>
      </c>
      <c r="H289" s="189">
        <f t="shared" si="51"/>
        <v>31.896757615007836</v>
      </c>
      <c r="I289" s="38"/>
      <c r="J289" s="38"/>
      <c r="K289" s="38"/>
      <c r="L289" s="39" t="s">
        <v>67</v>
      </c>
    </row>
    <row r="290" spans="1:12" s="8" customFormat="1" ht="18" customHeight="1">
      <c r="A290" s="224"/>
      <c r="B290" s="225"/>
      <c r="C290" s="55" t="s">
        <v>35</v>
      </c>
      <c r="D290" s="197">
        <v>69085.812</v>
      </c>
      <c r="E290" s="197">
        <v>22552.276</v>
      </c>
      <c r="F290" s="197">
        <v>22036.134</v>
      </c>
      <c r="G290" s="19">
        <f t="shared" si="50"/>
        <v>97.71135294725906</v>
      </c>
      <c r="H290" s="185">
        <f t="shared" si="51"/>
        <v>31.896757615007836</v>
      </c>
      <c r="I290" s="19">
        <f>I291+I292</f>
        <v>65369.85</v>
      </c>
      <c r="J290" s="19">
        <f>I290-D290</f>
        <v>-3715.962000000007</v>
      </c>
      <c r="K290" s="19">
        <f>I290/D290</f>
        <v>0.9462123713621545</v>
      </c>
      <c r="L290" s="20">
        <f>G290-95</f>
        <v>2.7113529472590585</v>
      </c>
    </row>
    <row r="291" spans="1:12" s="11" customFormat="1" ht="28.5" customHeight="1" hidden="1">
      <c r="A291" s="36">
        <v>992</v>
      </c>
      <c r="B291" s="69"/>
      <c r="C291" s="55" t="s">
        <v>86</v>
      </c>
      <c r="D291" s="175">
        <v>52536.5</v>
      </c>
      <c r="E291" s="175">
        <v>45502.598</v>
      </c>
      <c r="F291" s="174">
        <v>43754.165</v>
      </c>
      <c r="G291" s="38">
        <f t="shared" si="50"/>
        <v>96.15750951187448</v>
      </c>
      <c r="H291" s="186">
        <f t="shared" si="51"/>
        <v>83.28336489868948</v>
      </c>
      <c r="I291" s="19">
        <v>51932.35</v>
      </c>
      <c r="J291" s="19">
        <f>I291-D291</f>
        <v>-604.1500000000015</v>
      </c>
      <c r="K291" s="38">
        <f>I291/D291</f>
        <v>0.9885003759291159</v>
      </c>
      <c r="L291" s="20"/>
    </row>
    <row r="292" spans="1:12" s="11" customFormat="1" ht="27" customHeight="1" hidden="1">
      <c r="A292" s="36">
        <v>992</v>
      </c>
      <c r="B292" s="69"/>
      <c r="C292" s="55" t="s">
        <v>128</v>
      </c>
      <c r="D292" s="176">
        <v>13891.692</v>
      </c>
      <c r="E292" s="176">
        <v>12285.557</v>
      </c>
      <c r="F292" s="170">
        <v>12074.998</v>
      </c>
      <c r="G292" s="38">
        <f t="shared" si="50"/>
        <v>98.28612573284222</v>
      </c>
      <c r="H292" s="186">
        <f t="shared" si="51"/>
        <v>86.92244256495178</v>
      </c>
      <c r="I292" s="19">
        <v>13437.5</v>
      </c>
      <c r="J292" s="19">
        <f>I292-D292</f>
        <v>-454.1919999999991</v>
      </c>
      <c r="K292" s="38">
        <f>I292/D292</f>
        <v>0.9673047746811548</v>
      </c>
      <c r="L292" s="20"/>
    </row>
    <row r="293" spans="1:12" s="5" customFormat="1" ht="18" customHeight="1" hidden="1">
      <c r="A293" s="224" t="s">
        <v>74</v>
      </c>
      <c r="B293" s="236"/>
      <c r="C293" s="237"/>
      <c r="D293" s="183">
        <v>0</v>
      </c>
      <c r="E293" s="195" t="s">
        <v>67</v>
      </c>
      <c r="F293" s="177" t="s">
        <v>67</v>
      </c>
      <c r="G293" s="35" t="s">
        <v>67</v>
      </c>
      <c r="H293" s="17" t="s">
        <v>67</v>
      </c>
      <c r="I293" s="35"/>
      <c r="J293" s="35"/>
      <c r="K293" s="35"/>
      <c r="L293" s="35" t="s">
        <v>67</v>
      </c>
    </row>
    <row r="294" spans="1:12" ht="29.25" customHeight="1">
      <c r="A294" s="227" t="s">
        <v>65</v>
      </c>
      <c r="B294" s="228"/>
      <c r="C294" s="229"/>
      <c r="D294" s="150">
        <f>D296+D297+D298</f>
        <v>22551619.887999997</v>
      </c>
      <c r="E294" s="150">
        <f>E296+E297+E298</f>
        <v>6971536.3259999985</v>
      </c>
      <c r="F294" s="150">
        <f>F296+F297+F298</f>
        <v>6610600.322999999</v>
      </c>
      <c r="G294" s="151">
        <f t="shared" si="50"/>
        <v>94.82271932437752</v>
      </c>
      <c r="H294" s="190">
        <f t="shared" si="51"/>
        <v>29.313195042443862</v>
      </c>
      <c r="I294" s="151"/>
      <c r="J294" s="151"/>
      <c r="K294" s="151"/>
      <c r="L294" s="152" t="s">
        <v>67</v>
      </c>
    </row>
    <row r="295" spans="1:12" ht="15.75" customHeight="1">
      <c r="A295" s="241"/>
      <c r="B295" s="241"/>
      <c r="C295" s="153" t="s">
        <v>63</v>
      </c>
      <c r="D295" s="154"/>
      <c r="E295" s="154"/>
      <c r="F295" s="154"/>
      <c r="G295" s="151"/>
      <c r="H295" s="190"/>
      <c r="I295" s="154"/>
      <c r="J295" s="154"/>
      <c r="K295" s="155"/>
      <c r="L295" s="156"/>
    </row>
    <row r="296" spans="1:12" ht="20.25" customHeight="1">
      <c r="A296" s="241"/>
      <c r="B296" s="241"/>
      <c r="C296" s="157" t="s">
        <v>35</v>
      </c>
      <c r="D296" s="150">
        <f>D7+D28+D36+D42+D53+D64+D81+D98+D115+D132+D149+D166+D183+D200+D208+D210+D216+D222+D227+D238+D250+D265+D273+D277+D280+D284+D290+D13+D33</f>
        <v>14107624.392999995</v>
      </c>
      <c r="E296" s="150">
        <f>E7+E28+E36+E42+E53+E64+E81+E98+E115+E132+E149+E166+E183+E200+E208+E210+E216+E222+E227+E238+E250+E265+E273+E277+E280+E284+E290+E13+E33</f>
        <v>4565501.602999998</v>
      </c>
      <c r="F296" s="150">
        <f>F7+F28+F36+F42+F53+F64+F81+F98+F115+F132+F149+F166+F183+F200+F208+F210+F216+F222+F227+F238+F250+F265+F273+F277+F280+F284+F290+F13+F33</f>
        <v>4294498.567</v>
      </c>
      <c r="G296" s="151">
        <f t="shared" si="50"/>
        <v>94.06411256493871</v>
      </c>
      <c r="H296" s="190">
        <f t="shared" si="51"/>
        <v>30.44097608050062</v>
      </c>
      <c r="I296" s="150" t="e">
        <f>I7+I13+I28+I36+#REF!+#REF!+#REF!+I53+I64+I81+I98+I115+I132+I149+I166+I183+#REF!+#REF!+I210+I216+I222+I227+I238+#REF!+I250+I265+I273+I277+I280+I284+I290+I42+I200</f>
        <v>#REF!</v>
      </c>
      <c r="J296" s="151" t="e">
        <f>I296-D296</f>
        <v>#REF!</v>
      </c>
      <c r="K296" s="151" t="e">
        <f>I296/D296</f>
        <v>#REF!</v>
      </c>
      <c r="L296" s="158">
        <f>G296-95</f>
        <v>-0.9358874350612894</v>
      </c>
    </row>
    <row r="297" spans="1:12" ht="18.75" customHeight="1">
      <c r="A297" s="241"/>
      <c r="B297" s="241"/>
      <c r="C297" s="157" t="s">
        <v>36</v>
      </c>
      <c r="D297" s="150">
        <f>D61+D79+D96+D113+D130+D147+D164+D181+D198+D219+D235+D245+D262+D287+D270+D31+D34+D37</f>
        <v>7758126.52</v>
      </c>
      <c r="E297" s="150">
        <f>E61+E79+E96+E113+E130+E147+E164+E181+E198+E219+E235+E245+E262+E287+E270+E31+E34+E37</f>
        <v>2373045.1960000005</v>
      </c>
      <c r="F297" s="150">
        <f>F61+F79+F96+F113+F130+F147+F164+F181+F198+F219+F235+F245+F262+F287+F270+F31+F34+F37</f>
        <v>2291144.295999999</v>
      </c>
      <c r="G297" s="151">
        <f t="shared" si="50"/>
        <v>96.54870037291944</v>
      </c>
      <c r="H297" s="190">
        <f t="shared" si="51"/>
        <v>29.532185252374553</v>
      </c>
      <c r="I297" s="151"/>
      <c r="J297" s="151"/>
      <c r="K297" s="151"/>
      <c r="L297" s="158">
        <f>G297-95</f>
        <v>1.5487003729194413</v>
      </c>
    </row>
    <row r="298" spans="1:12" ht="31.5" customHeight="1">
      <c r="A298" s="241"/>
      <c r="B298" s="241"/>
      <c r="C298" s="159" t="s">
        <v>71</v>
      </c>
      <c r="D298" s="150">
        <f>D26+D51+D62+D206+D214+D220+D236+D263+D271+D282+D288+D225+D293+D11+D275</f>
        <v>685868.9750000001</v>
      </c>
      <c r="E298" s="150">
        <f>E51+E62+E206+E214+E220+E225+E263+E271+E282+E288+E26+E236+E275+E11</f>
        <v>32989.527</v>
      </c>
      <c r="F298" s="150">
        <f>F51+F62+F206+F214+F220+F225+F263+F271+F282+F288+F26+F236+F275+F11</f>
        <v>24957.46</v>
      </c>
      <c r="G298" s="151">
        <f t="shared" si="50"/>
        <v>75.65267607504647</v>
      </c>
      <c r="H298" s="190">
        <f t="shared" si="51"/>
        <v>3.638808709783089</v>
      </c>
      <c r="I298" s="151"/>
      <c r="J298" s="151"/>
      <c r="K298" s="151"/>
      <c r="L298" s="158">
        <f>G298-95</f>
        <v>-19.34732392495353</v>
      </c>
    </row>
    <row r="299" spans="1:12" ht="26.25" customHeight="1">
      <c r="A299" s="238" t="s">
        <v>64</v>
      </c>
      <c r="B299" s="239"/>
      <c r="C299" s="240"/>
      <c r="D299" s="206">
        <f>D301+D302+D303</f>
        <v>22841944.827999994</v>
      </c>
      <c r="E299" s="206">
        <f>E301+E302+E303</f>
        <v>6975012.551999998</v>
      </c>
      <c r="F299" s="206">
        <f>F301+F302+F303</f>
        <v>6612130.346999999</v>
      </c>
      <c r="G299" s="160">
        <f t="shared" si="50"/>
        <v>94.79739710438302</v>
      </c>
      <c r="H299" s="191">
        <f t="shared" si="51"/>
        <v>28.947317738438592</v>
      </c>
      <c r="I299" s="160"/>
      <c r="J299" s="160"/>
      <c r="K299" s="160"/>
      <c r="L299" s="161" t="s">
        <v>67</v>
      </c>
    </row>
    <row r="300" spans="1:12" ht="14.25" customHeight="1">
      <c r="A300" s="226"/>
      <c r="B300" s="226"/>
      <c r="C300" s="162" t="s">
        <v>63</v>
      </c>
      <c r="D300" s="163"/>
      <c r="E300" s="163"/>
      <c r="F300" s="163"/>
      <c r="G300" s="151"/>
      <c r="H300" s="190"/>
      <c r="I300" s="163"/>
      <c r="J300" s="164"/>
      <c r="K300" s="164"/>
      <c r="L300" s="165"/>
    </row>
    <row r="301" spans="1:12" ht="30.75" customHeight="1">
      <c r="A301" s="226"/>
      <c r="B301" s="226"/>
      <c r="C301" s="166" t="s">
        <v>70</v>
      </c>
      <c r="D301" s="167">
        <f>D296+D19</f>
        <v>14397949.332999995</v>
      </c>
      <c r="E301" s="167">
        <f>E296+E19</f>
        <v>4568977.828999998</v>
      </c>
      <c r="F301" s="167">
        <f>F296+F19</f>
        <v>4296028.591</v>
      </c>
      <c r="G301" s="160">
        <f t="shared" si="50"/>
        <v>94.02603277548104</v>
      </c>
      <c r="H301" s="191">
        <f t="shared" si="51"/>
        <v>29.837781003670667</v>
      </c>
      <c r="I301" s="167" t="e">
        <f>I296+I23+I24+I20+I22</f>
        <v>#REF!</v>
      </c>
      <c r="J301" s="151" t="e">
        <f>I301-D301</f>
        <v>#REF!</v>
      </c>
      <c r="K301" s="151" t="e">
        <f>I301/D301</f>
        <v>#REF!</v>
      </c>
      <c r="L301" s="168">
        <f>G301-95</f>
        <v>-0.9739672245189581</v>
      </c>
    </row>
    <row r="302" spans="1:12" ht="18.75" customHeight="1">
      <c r="A302" s="226"/>
      <c r="B302" s="226"/>
      <c r="C302" s="166" t="s">
        <v>36</v>
      </c>
      <c r="D302" s="167">
        <f aca="true" t="shared" si="54" ref="D302:F303">D297</f>
        <v>7758126.52</v>
      </c>
      <c r="E302" s="167">
        <f t="shared" si="54"/>
        <v>2373045.1960000005</v>
      </c>
      <c r="F302" s="167">
        <f t="shared" si="54"/>
        <v>2291144.295999999</v>
      </c>
      <c r="G302" s="160">
        <f t="shared" si="50"/>
        <v>96.54870037291944</v>
      </c>
      <c r="H302" s="191">
        <f t="shared" si="51"/>
        <v>29.532185252374553</v>
      </c>
      <c r="I302" s="160"/>
      <c r="J302" s="160"/>
      <c r="K302" s="160"/>
      <c r="L302" s="168">
        <f>G302-95</f>
        <v>1.5487003729194413</v>
      </c>
    </row>
    <row r="303" spans="1:12" ht="31.5" customHeight="1">
      <c r="A303" s="226"/>
      <c r="B303" s="226"/>
      <c r="C303" s="169" t="s">
        <v>71</v>
      </c>
      <c r="D303" s="167">
        <f>D298</f>
        <v>685868.9750000001</v>
      </c>
      <c r="E303" s="167">
        <f t="shared" si="54"/>
        <v>32989.527</v>
      </c>
      <c r="F303" s="167">
        <f t="shared" si="54"/>
        <v>24957.46</v>
      </c>
      <c r="G303" s="160">
        <f t="shared" si="50"/>
        <v>75.65267607504647</v>
      </c>
      <c r="H303" s="191">
        <f t="shared" si="51"/>
        <v>3.638808709783089</v>
      </c>
      <c r="I303" s="160"/>
      <c r="J303" s="160"/>
      <c r="K303" s="160"/>
      <c r="L303" s="168">
        <f>G303-95</f>
        <v>-19.34732392495353</v>
      </c>
    </row>
    <row r="304" spans="1:13" ht="12" customHeight="1">
      <c r="A304" s="112"/>
      <c r="B304" s="113"/>
      <c r="C304" s="113"/>
      <c r="D304" s="114"/>
      <c r="E304" s="115"/>
      <c r="F304" s="135"/>
      <c r="G304" s="113"/>
      <c r="H304" s="113"/>
      <c r="I304" s="116"/>
      <c r="J304" s="116"/>
      <c r="K304" s="117"/>
      <c r="L304" s="113"/>
      <c r="M304" s="7"/>
    </row>
    <row r="305" spans="1:12" s="14" customFormat="1" ht="18" customHeight="1" hidden="1">
      <c r="A305" s="234" t="s">
        <v>163</v>
      </c>
      <c r="B305" s="235"/>
      <c r="C305" s="235"/>
      <c r="D305" s="235"/>
      <c r="E305" s="235"/>
      <c r="F305" s="235"/>
      <c r="G305" s="235"/>
      <c r="H305" s="235"/>
      <c r="I305" s="235"/>
      <c r="J305" s="235"/>
      <c r="K305" s="235"/>
      <c r="L305" s="235"/>
    </row>
    <row r="306" spans="1:12" s="7" customFormat="1" ht="17.25" customHeight="1">
      <c r="A306" s="216" t="s">
        <v>185</v>
      </c>
      <c r="B306" s="217"/>
      <c r="C306" s="217"/>
      <c r="D306" s="217"/>
      <c r="E306" s="217"/>
      <c r="F306" s="217"/>
      <c r="G306" s="217"/>
      <c r="H306" s="217"/>
      <c r="I306" s="217"/>
      <c r="J306" s="118"/>
      <c r="K306" s="118"/>
      <c r="L306" s="119"/>
    </row>
    <row r="307" spans="1:12" s="4" customFormat="1" ht="12.75">
      <c r="A307" s="120"/>
      <c r="B307" s="121"/>
      <c r="C307" s="121"/>
      <c r="D307" s="119"/>
      <c r="E307" s="122"/>
      <c r="F307" s="136"/>
      <c r="G307" s="119"/>
      <c r="H307" s="119"/>
      <c r="I307" s="118"/>
      <c r="J307" s="118"/>
      <c r="K307" s="123"/>
      <c r="L307" s="119"/>
    </row>
    <row r="308" spans="1:12" s="4" customFormat="1" ht="12.75">
      <c r="A308" s="120"/>
      <c r="B308" s="121"/>
      <c r="C308" s="121"/>
      <c r="D308" s="119"/>
      <c r="E308" s="122"/>
      <c r="F308" s="136"/>
      <c r="G308" s="119"/>
      <c r="H308" s="119"/>
      <c r="I308" s="118"/>
      <c r="J308" s="118"/>
      <c r="K308" s="123"/>
      <c r="L308" s="119"/>
    </row>
    <row r="309" spans="1:12" s="4" customFormat="1" ht="12.75">
      <c r="A309" s="120"/>
      <c r="B309" s="121"/>
      <c r="C309" s="121"/>
      <c r="D309" s="132"/>
      <c r="E309" s="122"/>
      <c r="F309" s="136"/>
      <c r="G309" s="119"/>
      <c r="H309" s="119"/>
      <c r="I309" s="118"/>
      <c r="J309" s="118"/>
      <c r="K309" s="123"/>
      <c r="L309" s="119"/>
    </row>
    <row r="310" spans="1:12" s="4" customFormat="1" ht="12.75">
      <c r="A310" s="120"/>
      <c r="B310" s="121"/>
      <c r="C310" s="121"/>
      <c r="D310" s="119"/>
      <c r="E310" s="124"/>
      <c r="F310" s="136"/>
      <c r="G310" s="119"/>
      <c r="H310" s="119"/>
      <c r="I310" s="118"/>
      <c r="J310" s="118"/>
      <c r="K310" s="123"/>
      <c r="L310" s="119"/>
    </row>
    <row r="311" spans="1:12" s="4" customFormat="1" ht="12.75">
      <c r="A311" s="120"/>
      <c r="B311" s="121"/>
      <c r="C311" s="121"/>
      <c r="D311" s="119"/>
      <c r="E311" s="122"/>
      <c r="F311" s="136"/>
      <c r="G311" s="119"/>
      <c r="H311" s="119"/>
      <c r="I311" s="118"/>
      <c r="J311" s="118"/>
      <c r="K311" s="123"/>
      <c r="L311" s="119"/>
    </row>
    <row r="312" spans="1:12" s="4" customFormat="1" ht="12.75">
      <c r="A312" s="120"/>
      <c r="B312" s="121"/>
      <c r="C312" s="121"/>
      <c r="D312" s="119"/>
      <c r="E312" s="122"/>
      <c r="F312" s="136"/>
      <c r="G312" s="119"/>
      <c r="H312" s="119"/>
      <c r="I312" s="118"/>
      <c r="J312" s="118"/>
      <c r="K312" s="123"/>
      <c r="L312" s="119"/>
    </row>
    <row r="313" spans="1:12" s="4" customFormat="1" ht="12.75">
      <c r="A313" s="120"/>
      <c r="B313" s="121"/>
      <c r="C313" s="121"/>
      <c r="D313" s="119"/>
      <c r="E313" s="122"/>
      <c r="F313" s="136"/>
      <c r="G313" s="119"/>
      <c r="H313" s="119"/>
      <c r="I313" s="118"/>
      <c r="J313" s="118"/>
      <c r="K313" s="123"/>
      <c r="L313" s="119"/>
    </row>
    <row r="314" spans="1:12" s="4" customFormat="1" ht="12.75">
      <c r="A314" s="120"/>
      <c r="B314" s="121"/>
      <c r="C314" s="121"/>
      <c r="D314" s="119"/>
      <c r="E314" s="122"/>
      <c r="F314" s="136"/>
      <c r="G314" s="119"/>
      <c r="H314" s="119"/>
      <c r="I314" s="118"/>
      <c r="J314" s="118"/>
      <c r="K314" s="123"/>
      <c r="L314" s="119"/>
    </row>
    <row r="315" spans="1:12" s="4" customFormat="1" ht="12.75">
      <c r="A315" s="120"/>
      <c r="B315" s="121"/>
      <c r="C315" s="121"/>
      <c r="D315" s="119"/>
      <c r="E315" s="122"/>
      <c r="F315" s="136"/>
      <c r="G315" s="119"/>
      <c r="H315" s="119"/>
      <c r="I315" s="118"/>
      <c r="J315" s="118"/>
      <c r="K315" s="123"/>
      <c r="L315" s="119"/>
    </row>
    <row r="316" spans="1:12" s="4" customFormat="1" ht="12.75">
      <c r="A316" s="120"/>
      <c r="B316" s="121"/>
      <c r="C316" s="121"/>
      <c r="D316" s="119"/>
      <c r="E316" s="122"/>
      <c r="F316" s="136"/>
      <c r="G316" s="119"/>
      <c r="H316" s="119"/>
      <c r="I316" s="118"/>
      <c r="J316" s="118"/>
      <c r="K316" s="123"/>
      <c r="L316" s="119"/>
    </row>
    <row r="317" spans="1:12" s="4" customFormat="1" ht="12.75">
      <c r="A317" s="120"/>
      <c r="B317" s="121"/>
      <c r="C317" s="121"/>
      <c r="D317" s="119"/>
      <c r="E317" s="122"/>
      <c r="F317" s="136"/>
      <c r="G317" s="119"/>
      <c r="H317" s="119"/>
      <c r="I317" s="118"/>
      <c r="J317" s="118"/>
      <c r="K317" s="123"/>
      <c r="L317" s="119"/>
    </row>
    <row r="318" spans="1:12" s="4" customFormat="1" ht="12.75">
      <c r="A318" s="120"/>
      <c r="B318" s="121"/>
      <c r="C318" s="121"/>
      <c r="D318" s="119"/>
      <c r="E318" s="122"/>
      <c r="F318" s="136"/>
      <c r="G318" s="119"/>
      <c r="H318" s="119"/>
      <c r="I318" s="118"/>
      <c r="J318" s="118"/>
      <c r="K318" s="123"/>
      <c r="L318" s="119"/>
    </row>
    <row r="319" spans="1:12" s="4" customFormat="1" ht="12.75">
      <c r="A319" s="120"/>
      <c r="B319" s="121"/>
      <c r="C319" s="121"/>
      <c r="D319" s="119"/>
      <c r="E319" s="122"/>
      <c r="F319" s="136"/>
      <c r="G319" s="119"/>
      <c r="H319" s="119"/>
      <c r="I319" s="118"/>
      <c r="J319" s="118"/>
      <c r="K319" s="123"/>
      <c r="L319" s="119"/>
    </row>
    <row r="320" spans="1:12" s="4" customFormat="1" ht="12.75">
      <c r="A320" s="120"/>
      <c r="B320" s="121"/>
      <c r="C320" s="121"/>
      <c r="D320" s="119"/>
      <c r="E320" s="122"/>
      <c r="F320" s="136"/>
      <c r="G320" s="119"/>
      <c r="H320" s="119"/>
      <c r="I320" s="118"/>
      <c r="J320" s="118"/>
      <c r="K320" s="123"/>
      <c r="L320" s="119"/>
    </row>
    <row r="321" spans="1:12" s="4" customFormat="1" ht="12.75">
      <c r="A321" s="120"/>
      <c r="B321" s="121"/>
      <c r="C321" s="121"/>
      <c r="D321" s="119"/>
      <c r="E321" s="122"/>
      <c r="F321" s="136"/>
      <c r="G321" s="119"/>
      <c r="H321" s="119"/>
      <c r="I321" s="118"/>
      <c r="J321" s="118"/>
      <c r="K321" s="123"/>
      <c r="L321" s="119"/>
    </row>
    <row r="322" spans="1:12" s="4" customFormat="1" ht="12.75">
      <c r="A322" s="120"/>
      <c r="B322" s="121"/>
      <c r="C322" s="121"/>
      <c r="D322" s="119"/>
      <c r="E322" s="122"/>
      <c r="F322" s="136"/>
      <c r="G322" s="119"/>
      <c r="H322" s="119"/>
      <c r="I322" s="118"/>
      <c r="J322" s="118"/>
      <c r="K322" s="123"/>
      <c r="L322" s="119"/>
    </row>
    <row r="323" spans="1:12" s="4" customFormat="1" ht="12.75">
      <c r="A323" s="120"/>
      <c r="B323" s="121"/>
      <c r="C323" s="121"/>
      <c r="D323" s="119"/>
      <c r="E323" s="122"/>
      <c r="F323" s="136"/>
      <c r="G323" s="119"/>
      <c r="H323" s="119"/>
      <c r="I323" s="118"/>
      <c r="J323" s="118"/>
      <c r="K323" s="123"/>
      <c r="L323" s="119"/>
    </row>
    <row r="324" spans="1:12" s="4" customFormat="1" ht="12.75">
      <c r="A324" s="120"/>
      <c r="B324" s="121"/>
      <c r="C324" s="121"/>
      <c r="D324" s="119"/>
      <c r="E324" s="122"/>
      <c r="F324" s="136"/>
      <c r="G324" s="119"/>
      <c r="H324" s="119"/>
      <c r="I324" s="118"/>
      <c r="J324" s="118"/>
      <c r="K324" s="123"/>
      <c r="L324" s="119"/>
    </row>
    <row r="325" spans="1:12" s="4" customFormat="1" ht="12.75">
      <c r="A325" s="120"/>
      <c r="B325" s="121"/>
      <c r="C325" s="121"/>
      <c r="D325" s="119"/>
      <c r="E325" s="122"/>
      <c r="F325" s="136"/>
      <c r="G325" s="119"/>
      <c r="H325" s="119"/>
      <c r="I325" s="118"/>
      <c r="J325" s="118"/>
      <c r="K325" s="123"/>
      <c r="L325" s="119"/>
    </row>
    <row r="326" spans="1:12" s="4" customFormat="1" ht="12.75">
      <c r="A326" s="120"/>
      <c r="B326" s="121"/>
      <c r="C326" s="121"/>
      <c r="D326" s="119"/>
      <c r="E326" s="122"/>
      <c r="F326" s="136"/>
      <c r="G326" s="119"/>
      <c r="H326" s="119"/>
      <c r="I326" s="118"/>
      <c r="J326" s="118"/>
      <c r="K326" s="123"/>
      <c r="L326" s="119"/>
    </row>
    <row r="327" spans="1:12" s="4" customFormat="1" ht="12.75">
      <c r="A327" s="120"/>
      <c r="B327" s="121"/>
      <c r="C327" s="121"/>
      <c r="D327" s="119"/>
      <c r="E327" s="122"/>
      <c r="F327" s="136"/>
      <c r="G327" s="119"/>
      <c r="H327" s="119"/>
      <c r="I327" s="118"/>
      <c r="J327" s="118"/>
      <c r="K327" s="123"/>
      <c r="L327" s="119"/>
    </row>
    <row r="328" spans="1:12" s="4" customFormat="1" ht="12.75">
      <c r="A328" s="120"/>
      <c r="B328" s="121"/>
      <c r="C328" s="121"/>
      <c r="D328" s="119"/>
      <c r="E328" s="122"/>
      <c r="F328" s="136"/>
      <c r="G328" s="119"/>
      <c r="H328" s="119"/>
      <c r="I328" s="118"/>
      <c r="J328" s="118"/>
      <c r="K328" s="123"/>
      <c r="L328" s="119"/>
    </row>
    <row r="329" spans="1:12" s="4" customFormat="1" ht="12.75">
      <c r="A329" s="120"/>
      <c r="B329" s="121"/>
      <c r="C329" s="121"/>
      <c r="D329" s="119"/>
      <c r="E329" s="122"/>
      <c r="F329" s="136"/>
      <c r="G329" s="119"/>
      <c r="H329" s="119"/>
      <c r="I329" s="118"/>
      <c r="J329" s="118"/>
      <c r="K329" s="123"/>
      <c r="L329" s="119"/>
    </row>
    <row r="330" spans="1:12" s="4" customFormat="1" ht="12.75">
      <c r="A330" s="120"/>
      <c r="B330" s="121"/>
      <c r="C330" s="121"/>
      <c r="D330" s="119"/>
      <c r="E330" s="122"/>
      <c r="F330" s="136"/>
      <c r="G330" s="119"/>
      <c r="H330" s="119"/>
      <c r="I330" s="118"/>
      <c r="J330" s="118"/>
      <c r="K330" s="123"/>
      <c r="L330" s="119"/>
    </row>
    <row r="331" spans="1:12" s="4" customFormat="1" ht="12.75">
      <c r="A331" s="120"/>
      <c r="B331" s="121"/>
      <c r="C331" s="121"/>
      <c r="D331" s="119"/>
      <c r="E331" s="122"/>
      <c r="F331" s="136"/>
      <c r="G331" s="119"/>
      <c r="H331" s="119"/>
      <c r="I331" s="118"/>
      <c r="J331" s="118"/>
      <c r="K331" s="123"/>
      <c r="L331" s="119"/>
    </row>
    <row r="332" spans="1:12" s="4" customFormat="1" ht="12.75">
      <c r="A332" s="120"/>
      <c r="B332" s="121"/>
      <c r="C332" s="121"/>
      <c r="D332" s="119"/>
      <c r="E332" s="122"/>
      <c r="F332" s="136"/>
      <c r="G332" s="119"/>
      <c r="H332" s="119"/>
      <c r="I332" s="118"/>
      <c r="J332" s="118"/>
      <c r="K332" s="123"/>
      <c r="L332" s="119"/>
    </row>
    <row r="333" spans="1:12" s="4" customFormat="1" ht="12.75">
      <c r="A333" s="120"/>
      <c r="B333" s="121"/>
      <c r="C333" s="121"/>
      <c r="D333" s="119"/>
      <c r="E333" s="122"/>
      <c r="F333" s="136"/>
      <c r="G333" s="119"/>
      <c r="H333" s="119"/>
      <c r="I333" s="118"/>
      <c r="J333" s="118"/>
      <c r="K333" s="123"/>
      <c r="L333" s="119"/>
    </row>
    <row r="334" spans="1:12" s="4" customFormat="1" ht="12.75">
      <c r="A334" s="120"/>
      <c r="B334" s="121"/>
      <c r="C334" s="121"/>
      <c r="D334" s="119"/>
      <c r="E334" s="122"/>
      <c r="F334" s="136"/>
      <c r="G334" s="119"/>
      <c r="H334" s="119"/>
      <c r="I334" s="118"/>
      <c r="J334" s="118"/>
      <c r="K334" s="123"/>
      <c r="L334" s="119"/>
    </row>
    <row r="335" spans="1:12" s="4" customFormat="1" ht="12.75">
      <c r="A335" s="120"/>
      <c r="B335" s="121"/>
      <c r="C335" s="121"/>
      <c r="D335" s="119"/>
      <c r="E335" s="122"/>
      <c r="F335" s="136"/>
      <c r="G335" s="119"/>
      <c r="H335" s="119"/>
      <c r="I335" s="118"/>
      <c r="J335" s="118"/>
      <c r="K335" s="123"/>
      <c r="L335" s="119"/>
    </row>
    <row r="336" spans="1:12" s="4" customFormat="1" ht="12.75">
      <c r="A336" s="120"/>
      <c r="B336" s="121"/>
      <c r="C336" s="121"/>
      <c r="D336" s="119"/>
      <c r="E336" s="122"/>
      <c r="F336" s="136"/>
      <c r="G336" s="119"/>
      <c r="H336" s="119"/>
      <c r="I336" s="118"/>
      <c r="J336" s="118"/>
      <c r="K336" s="123"/>
      <c r="L336" s="119"/>
    </row>
    <row r="337" spans="1:12" s="4" customFormat="1" ht="12.75">
      <c r="A337" s="120"/>
      <c r="B337" s="121"/>
      <c r="C337" s="121"/>
      <c r="D337" s="119"/>
      <c r="E337" s="122"/>
      <c r="F337" s="136"/>
      <c r="G337" s="119"/>
      <c r="H337" s="119"/>
      <c r="I337" s="118"/>
      <c r="J337" s="118"/>
      <c r="K337" s="123"/>
      <c r="L337" s="119"/>
    </row>
    <row r="338" spans="1:12" s="4" customFormat="1" ht="12.75">
      <c r="A338" s="120"/>
      <c r="B338" s="121"/>
      <c r="C338" s="121"/>
      <c r="D338" s="119"/>
      <c r="E338" s="122"/>
      <c r="F338" s="136"/>
      <c r="G338" s="119"/>
      <c r="H338" s="119"/>
      <c r="I338" s="118"/>
      <c r="J338" s="118"/>
      <c r="K338" s="123"/>
      <c r="L338" s="119"/>
    </row>
    <row r="339" spans="1:12" s="4" customFormat="1" ht="12.75">
      <c r="A339" s="120"/>
      <c r="B339" s="121"/>
      <c r="C339" s="121"/>
      <c r="D339" s="119"/>
      <c r="E339" s="122"/>
      <c r="F339" s="136"/>
      <c r="G339" s="119"/>
      <c r="H339" s="119"/>
      <c r="I339" s="118"/>
      <c r="J339" s="118"/>
      <c r="K339" s="123"/>
      <c r="L339" s="119"/>
    </row>
    <row r="340" spans="1:12" s="4" customFormat="1" ht="12.75">
      <c r="A340" s="120"/>
      <c r="B340" s="121"/>
      <c r="C340" s="121"/>
      <c r="D340" s="119"/>
      <c r="E340" s="122"/>
      <c r="F340" s="136"/>
      <c r="G340" s="119"/>
      <c r="H340" s="119"/>
      <c r="I340" s="118"/>
      <c r="J340" s="118"/>
      <c r="K340" s="123"/>
      <c r="L340" s="119"/>
    </row>
    <row r="341" spans="1:12" s="4" customFormat="1" ht="12.75">
      <c r="A341" s="120"/>
      <c r="B341" s="121"/>
      <c r="C341" s="121"/>
      <c r="D341" s="119"/>
      <c r="E341" s="122"/>
      <c r="F341" s="136"/>
      <c r="G341" s="119"/>
      <c r="H341" s="119"/>
      <c r="I341" s="118"/>
      <c r="J341" s="118"/>
      <c r="K341" s="123"/>
      <c r="L341" s="119"/>
    </row>
    <row r="342" spans="1:12" s="4" customFormat="1" ht="12.75">
      <c r="A342" s="120"/>
      <c r="B342" s="121"/>
      <c r="C342" s="121"/>
      <c r="D342" s="119"/>
      <c r="E342" s="122"/>
      <c r="F342" s="136"/>
      <c r="G342" s="119"/>
      <c r="H342" s="119"/>
      <c r="I342" s="118"/>
      <c r="J342" s="118"/>
      <c r="K342" s="123"/>
      <c r="L342" s="119"/>
    </row>
    <row r="343" spans="1:12" s="4" customFormat="1" ht="12.75">
      <c r="A343" s="120"/>
      <c r="B343" s="121"/>
      <c r="C343" s="121"/>
      <c r="D343" s="119"/>
      <c r="E343" s="122"/>
      <c r="F343" s="136"/>
      <c r="G343" s="119"/>
      <c r="H343" s="119"/>
      <c r="I343" s="118"/>
      <c r="J343" s="118"/>
      <c r="K343" s="123"/>
      <c r="L343" s="119"/>
    </row>
    <row r="344" spans="1:12" s="4" customFormat="1" ht="12.75">
      <c r="A344" s="120"/>
      <c r="B344" s="121"/>
      <c r="C344" s="121"/>
      <c r="D344" s="119"/>
      <c r="E344" s="122"/>
      <c r="F344" s="136"/>
      <c r="G344" s="119"/>
      <c r="H344" s="119"/>
      <c r="I344" s="118"/>
      <c r="J344" s="118"/>
      <c r="K344" s="123"/>
      <c r="L344" s="119"/>
    </row>
    <row r="345" spans="1:12" s="4" customFormat="1" ht="12.75">
      <c r="A345" s="120"/>
      <c r="B345" s="121"/>
      <c r="C345" s="121"/>
      <c r="D345" s="119"/>
      <c r="E345" s="122"/>
      <c r="F345" s="136"/>
      <c r="G345" s="119"/>
      <c r="H345" s="119"/>
      <c r="I345" s="118"/>
      <c r="J345" s="118"/>
      <c r="K345" s="123"/>
      <c r="L345" s="119"/>
    </row>
    <row r="346" spans="1:12" s="4" customFormat="1" ht="12.75">
      <c r="A346" s="120"/>
      <c r="B346" s="121"/>
      <c r="C346" s="121"/>
      <c r="D346" s="119"/>
      <c r="E346" s="122"/>
      <c r="F346" s="136"/>
      <c r="G346" s="119"/>
      <c r="H346" s="119"/>
      <c r="I346" s="118"/>
      <c r="J346" s="118"/>
      <c r="K346" s="123"/>
      <c r="L346" s="119"/>
    </row>
    <row r="347" spans="1:12" s="4" customFormat="1" ht="12.75">
      <c r="A347" s="120"/>
      <c r="B347" s="121"/>
      <c r="C347" s="121"/>
      <c r="D347" s="119"/>
      <c r="E347" s="122"/>
      <c r="F347" s="136"/>
      <c r="G347" s="119"/>
      <c r="H347" s="119"/>
      <c r="I347" s="118"/>
      <c r="J347" s="118"/>
      <c r="K347" s="123"/>
      <c r="L347" s="119"/>
    </row>
    <row r="348" spans="1:12" s="4" customFormat="1" ht="12.75">
      <c r="A348" s="120"/>
      <c r="B348" s="121"/>
      <c r="C348" s="121"/>
      <c r="D348" s="119"/>
      <c r="E348" s="122"/>
      <c r="F348" s="136"/>
      <c r="G348" s="119"/>
      <c r="H348" s="119"/>
      <c r="I348" s="118"/>
      <c r="J348" s="118"/>
      <c r="K348" s="123"/>
      <c r="L348" s="119"/>
    </row>
    <row r="349" spans="1:12" s="4" customFormat="1" ht="12.75">
      <c r="A349" s="120"/>
      <c r="B349" s="121"/>
      <c r="C349" s="121"/>
      <c r="D349" s="119"/>
      <c r="E349" s="122"/>
      <c r="F349" s="136"/>
      <c r="G349" s="119"/>
      <c r="H349" s="119"/>
      <c r="I349" s="118"/>
      <c r="J349" s="118"/>
      <c r="K349" s="123"/>
      <c r="L349" s="119"/>
    </row>
    <row r="350" spans="1:12" s="4" customFormat="1" ht="12.75">
      <c r="A350" s="120"/>
      <c r="B350" s="121"/>
      <c r="C350" s="121"/>
      <c r="D350" s="119"/>
      <c r="E350" s="122"/>
      <c r="F350" s="136"/>
      <c r="G350" s="119"/>
      <c r="H350" s="119"/>
      <c r="I350" s="118"/>
      <c r="J350" s="118"/>
      <c r="K350" s="123"/>
      <c r="L350" s="119"/>
    </row>
    <row r="351" spans="1:12" s="4" customFormat="1" ht="12.75">
      <c r="A351" s="120"/>
      <c r="B351" s="121"/>
      <c r="C351" s="121"/>
      <c r="D351" s="119"/>
      <c r="E351" s="122"/>
      <c r="F351" s="136"/>
      <c r="G351" s="119"/>
      <c r="H351" s="119"/>
      <c r="I351" s="118"/>
      <c r="J351" s="118"/>
      <c r="K351" s="123"/>
      <c r="L351" s="119"/>
    </row>
    <row r="352" spans="1:12" s="4" customFormat="1" ht="12.75">
      <c r="A352" s="120"/>
      <c r="B352" s="121"/>
      <c r="C352" s="121"/>
      <c r="D352" s="119"/>
      <c r="E352" s="122"/>
      <c r="F352" s="136"/>
      <c r="G352" s="119"/>
      <c r="H352" s="119"/>
      <c r="I352" s="118"/>
      <c r="J352" s="118"/>
      <c r="K352" s="123"/>
      <c r="L352" s="119"/>
    </row>
    <row r="353" spans="1:12" s="4" customFormat="1" ht="12.75">
      <c r="A353" s="120"/>
      <c r="B353" s="121"/>
      <c r="C353" s="121"/>
      <c r="D353" s="119"/>
      <c r="E353" s="122"/>
      <c r="F353" s="136"/>
      <c r="G353" s="119"/>
      <c r="H353" s="119"/>
      <c r="I353" s="118"/>
      <c r="J353" s="118"/>
      <c r="K353" s="123"/>
      <c r="L353" s="119"/>
    </row>
    <row r="354" spans="1:12" s="4" customFormat="1" ht="12.75">
      <c r="A354" s="120"/>
      <c r="B354" s="121"/>
      <c r="C354" s="121"/>
      <c r="D354" s="119"/>
      <c r="E354" s="122"/>
      <c r="F354" s="136"/>
      <c r="G354" s="119"/>
      <c r="H354" s="119"/>
      <c r="I354" s="118"/>
      <c r="J354" s="118"/>
      <c r="K354" s="123"/>
      <c r="L354" s="119"/>
    </row>
    <row r="355" spans="1:12" s="4" customFormat="1" ht="12.75">
      <c r="A355" s="120"/>
      <c r="B355" s="121"/>
      <c r="C355" s="121"/>
      <c r="D355" s="119"/>
      <c r="E355" s="122"/>
      <c r="F355" s="136"/>
      <c r="G355" s="119"/>
      <c r="H355" s="119"/>
      <c r="I355" s="118"/>
      <c r="J355" s="118"/>
      <c r="K355" s="123"/>
      <c r="L355" s="119"/>
    </row>
    <row r="356" spans="1:12" s="4" customFormat="1" ht="12.75">
      <c r="A356" s="120"/>
      <c r="B356" s="121"/>
      <c r="C356" s="121"/>
      <c r="D356" s="119"/>
      <c r="E356" s="122"/>
      <c r="F356" s="136"/>
      <c r="G356" s="119"/>
      <c r="H356" s="119"/>
      <c r="I356" s="118"/>
      <c r="J356" s="118"/>
      <c r="K356" s="123"/>
      <c r="L356" s="119"/>
    </row>
    <row r="357" spans="1:12" s="4" customFormat="1" ht="12.75">
      <c r="A357" s="120"/>
      <c r="B357" s="121"/>
      <c r="C357" s="121"/>
      <c r="D357" s="119"/>
      <c r="E357" s="122"/>
      <c r="F357" s="136"/>
      <c r="G357" s="119"/>
      <c r="H357" s="119"/>
      <c r="I357" s="118"/>
      <c r="J357" s="118"/>
      <c r="K357" s="123"/>
      <c r="L357" s="119"/>
    </row>
    <row r="358" spans="1:12" s="4" customFormat="1" ht="12.75">
      <c r="A358" s="120"/>
      <c r="B358" s="121"/>
      <c r="C358" s="121"/>
      <c r="D358" s="119"/>
      <c r="E358" s="122"/>
      <c r="F358" s="136"/>
      <c r="G358" s="119"/>
      <c r="H358" s="119"/>
      <c r="I358" s="118"/>
      <c r="J358" s="118"/>
      <c r="K358" s="123"/>
      <c r="L358" s="119"/>
    </row>
    <row r="359" spans="1:12" s="4" customFormat="1" ht="12.75">
      <c r="A359" s="120"/>
      <c r="B359" s="121"/>
      <c r="C359" s="121"/>
      <c r="D359" s="119"/>
      <c r="E359" s="122"/>
      <c r="F359" s="136"/>
      <c r="G359" s="119"/>
      <c r="H359" s="119"/>
      <c r="I359" s="118"/>
      <c r="J359" s="118"/>
      <c r="K359" s="123"/>
      <c r="L359" s="119"/>
    </row>
    <row r="360" spans="1:12" s="4" customFormat="1" ht="12.75">
      <c r="A360" s="120"/>
      <c r="B360" s="121"/>
      <c r="C360" s="121"/>
      <c r="D360" s="119"/>
      <c r="E360" s="122"/>
      <c r="F360" s="136"/>
      <c r="G360" s="119"/>
      <c r="H360" s="119"/>
      <c r="I360" s="118"/>
      <c r="J360" s="118"/>
      <c r="K360" s="123"/>
      <c r="L360" s="119"/>
    </row>
    <row r="361" spans="1:12" s="4" customFormat="1" ht="12.75">
      <c r="A361" s="120"/>
      <c r="B361" s="121"/>
      <c r="C361" s="121"/>
      <c r="D361" s="119"/>
      <c r="E361" s="122"/>
      <c r="F361" s="136"/>
      <c r="G361" s="119"/>
      <c r="H361" s="119"/>
      <c r="I361" s="118"/>
      <c r="J361" s="118"/>
      <c r="K361" s="123"/>
      <c r="L361" s="119"/>
    </row>
    <row r="362" spans="1:12" s="4" customFormat="1" ht="12.75">
      <c r="A362" s="120"/>
      <c r="B362" s="121"/>
      <c r="C362" s="121"/>
      <c r="D362" s="119"/>
      <c r="E362" s="122"/>
      <c r="F362" s="136"/>
      <c r="G362" s="119"/>
      <c r="H362" s="119"/>
      <c r="I362" s="118"/>
      <c r="J362" s="118"/>
      <c r="K362" s="123"/>
      <c r="L362" s="119"/>
    </row>
    <row r="363" spans="4:12" ht="12.75">
      <c r="D363" s="119"/>
      <c r="E363" s="122"/>
      <c r="F363" s="136"/>
      <c r="G363" s="119"/>
      <c r="H363" s="119"/>
      <c r="I363" s="118"/>
      <c r="J363" s="118"/>
      <c r="K363" s="123"/>
      <c r="L363" s="119"/>
    </row>
    <row r="364" spans="1:12" ht="12.75">
      <c r="A364" s="125"/>
      <c r="B364" s="125"/>
      <c r="C364" s="125"/>
      <c r="D364" s="119"/>
      <c r="E364" s="122"/>
      <c r="F364" s="136"/>
      <c r="G364" s="119"/>
      <c r="H364" s="119"/>
      <c r="I364" s="118"/>
      <c r="J364" s="118"/>
      <c r="K364" s="123"/>
      <c r="L364" s="119"/>
    </row>
    <row r="365" spans="1:12" ht="12.75">
      <c r="A365" s="125"/>
      <c r="B365" s="125"/>
      <c r="C365" s="125"/>
      <c r="D365" s="119"/>
      <c r="E365" s="122"/>
      <c r="F365" s="136"/>
      <c r="G365" s="119"/>
      <c r="H365" s="119"/>
      <c r="I365" s="118"/>
      <c r="J365" s="118"/>
      <c r="K365" s="123"/>
      <c r="L365" s="119"/>
    </row>
    <row r="366" spans="1:12" ht="12.75">
      <c r="A366" s="125"/>
      <c r="B366" s="125"/>
      <c r="C366" s="125"/>
      <c r="D366" s="119"/>
      <c r="E366" s="122"/>
      <c r="F366" s="136"/>
      <c r="G366" s="119"/>
      <c r="H366" s="119"/>
      <c r="I366" s="118"/>
      <c r="J366" s="118"/>
      <c r="K366" s="123"/>
      <c r="L366" s="119"/>
    </row>
    <row r="367" spans="1:12" ht="12.75">
      <c r="A367" s="125"/>
      <c r="B367" s="125"/>
      <c r="C367" s="125"/>
      <c r="D367" s="119"/>
      <c r="E367" s="122"/>
      <c r="F367" s="136"/>
      <c r="G367" s="119"/>
      <c r="H367" s="119"/>
      <c r="I367" s="118"/>
      <c r="J367" s="118"/>
      <c r="K367" s="123"/>
      <c r="L367" s="119"/>
    </row>
    <row r="368" spans="1:12" ht="12.75">
      <c r="A368" s="125"/>
      <c r="B368" s="125"/>
      <c r="C368" s="125"/>
      <c r="D368" s="119"/>
      <c r="E368" s="122"/>
      <c r="F368" s="136"/>
      <c r="G368" s="119"/>
      <c r="H368" s="119"/>
      <c r="I368" s="118"/>
      <c r="J368" s="118"/>
      <c r="K368" s="123"/>
      <c r="L368" s="119"/>
    </row>
    <row r="369" spans="1:12" ht="12.75">
      <c r="A369" s="125"/>
      <c r="B369" s="125"/>
      <c r="C369" s="125"/>
      <c r="D369" s="119"/>
      <c r="E369" s="122"/>
      <c r="F369" s="136"/>
      <c r="G369" s="119"/>
      <c r="H369" s="119"/>
      <c r="I369" s="118"/>
      <c r="J369" s="118"/>
      <c r="K369" s="123"/>
      <c r="L369" s="119"/>
    </row>
  </sheetData>
  <sheetProtection/>
  <mergeCells count="22">
    <mergeCell ref="A250:B250"/>
    <mergeCell ref="A262:B263"/>
    <mergeCell ref="A3:L3"/>
    <mergeCell ref="A214:B214"/>
    <mergeCell ref="A13:B13"/>
    <mergeCell ref="A245:B245"/>
    <mergeCell ref="A53:B53"/>
    <mergeCell ref="A200:B200"/>
    <mergeCell ref="A206:B206"/>
    <mergeCell ref="A210:B210"/>
    <mergeCell ref="A61:B62"/>
    <mergeCell ref="A238:B238"/>
    <mergeCell ref="A306:I306"/>
    <mergeCell ref="A284:B284"/>
    <mergeCell ref="A287:B288"/>
    <mergeCell ref="A290:B290"/>
    <mergeCell ref="A300:B303"/>
    <mergeCell ref="A294:C294"/>
    <mergeCell ref="A305:L305"/>
    <mergeCell ref="A293:C293"/>
    <mergeCell ref="A299:C299"/>
    <mergeCell ref="A295:B298"/>
  </mergeCells>
  <printOptions/>
  <pageMargins left="0.4330708661417323" right="0.2755905511811024" top="0.31496062992125984" bottom="0.31496062992125984" header="0.31496062992125984" footer="0.31496062992125984"/>
  <pageSetup fitToHeight="0" fitToWidth="1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Негодаева Татьяна Сергеевна</cp:lastModifiedBy>
  <cp:lastPrinted>2016-05-11T12:00:50Z</cp:lastPrinted>
  <dcterms:created xsi:type="dcterms:W3CDTF">2002-03-11T10:22:12Z</dcterms:created>
  <dcterms:modified xsi:type="dcterms:W3CDTF">2016-05-11T12:40:52Z</dcterms:modified>
  <cp:category/>
  <cp:version/>
  <cp:contentType/>
  <cp:contentStatus/>
</cp:coreProperties>
</file>