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2040" windowWidth="15480" windowHeight="10248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источникам'!$A$1:$L$308</definedName>
  </definedNames>
  <calcPr fullCalcOnLoad="1"/>
</workbook>
</file>

<file path=xl/sharedStrings.xml><?xml version="1.0" encoding="utf-8"?>
<sst xmlns="http://schemas.openxmlformats.org/spreadsheetml/2006/main" count="580" uniqueCount="192">
  <si>
    <t>КВСР</t>
  </si>
  <si>
    <t>915</t>
  </si>
  <si>
    <t>920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</si>
  <si>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</si>
  <si>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</si>
  <si>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</si>
  <si>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</si>
  <si>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</si>
  <si>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</si>
  <si>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</si>
  <si>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</si>
  <si>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</si>
  <si>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</si>
  <si>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</si>
  <si>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</si>
  <si>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</si>
  <si>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</si>
  <si>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</si>
  <si>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</si>
  <si>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</si>
  <si>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</si>
  <si>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</si>
  <si>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</si>
  <si>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</si>
  <si>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</si>
  <si>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965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</si>
  <si>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</si>
  <si>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</si>
  <si>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</si>
  <si>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</si>
  <si>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</si>
  <si>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</si>
  <si>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</si>
  <si>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</si>
  <si>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</si>
  <si>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</si>
  <si>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</si>
  <si>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</si>
  <si>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</si>
  <si>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</si>
  <si>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</si>
  <si>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920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</si>
  <si>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</si>
  <si>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</si>
  <si>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</si>
  <si>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</si>
  <si>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</si>
  <si>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</si>
  <si>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</si>
  <si>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</si>
  <si>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</si>
  <si>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</si>
  <si>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</si>
  <si>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</si>
  <si>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</si>
  <si>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</si>
  <si>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</si>
  <si>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</si>
  <si>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</si>
  <si>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</si>
  <si>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</si>
  <si>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</si>
  <si>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</si>
  <si>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</si>
  <si>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</si>
  <si>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</si>
  <si>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</si>
  <si>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</si>
  <si>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</si>
  <si>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</si>
  <si>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</si>
  <si>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</si>
  <si>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</si>
  <si>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</si>
  <si>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</si>
  <si>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</si>
  <si>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</si>
  <si>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</si>
  <si>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</si>
  <si>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</si>
  <si>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 xml:space="preserve">расходы местного бюджета 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</si>
  <si>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</si>
  <si>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</si>
  <si>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</si>
  <si>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Управление здравоохранения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</si>
  <si>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</si>
  <si>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</si>
  <si>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</si>
  <si>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промышленной политики, инвестиций и предпринимательства администрации г.Перми</t>
  </si>
  <si>
    <t>Комитет социальной защиты населения администрации г.Перми</t>
  </si>
  <si>
    <t>Департамент общественной безопасности администрации г.Перми</t>
  </si>
  <si>
    <t>Управление по развитию потребительского рынка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</si>
  <si>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</si>
  <si>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</si>
  <si>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</si>
  <si>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</si>
  <si>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</si>
  <si>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</si>
  <si>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</si>
  <si>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</si>
  <si>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</si>
  <si>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</si>
  <si>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</si>
  <si>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</si>
  <si>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</si>
  <si>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</si>
  <si>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</si>
  <si>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физической культуры и спорта - внешкольная работа с детьми)</t>
  </si>
  <si>
    <t>ФЦБ Экономическое развитие (отраслевые расходы)</t>
  </si>
  <si>
    <t>ФЦБ Управление ресурсами (расходы на мероприятия в сфере землепользования)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</si>
  <si>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</si>
  <si>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</si>
  <si>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</si>
  <si>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Городское хозяйство (отраслевые расходы)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</si>
  <si>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</si>
  <si>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</si>
  <si>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Пермскую городскую Думу) </t>
  </si>
  <si>
    <t xml:space="preserve">ФЦБ Управление ресурсами (расходы на природоохранные мероприятия) </t>
  </si>
  <si>
    <t>ФЦБ Развитие человеческого потенциала (расх.в области соц.защиты - путевки на санаторно-курортное лечение работников)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</si>
  <si>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</si>
  <si>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</si>
  <si>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</si>
  <si>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</si>
  <si>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</si>
  <si>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</si>
  <si>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</si>
  <si>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</si>
  <si>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ФЦБ Прочие расходы (расх.информационно-аналитического управления по Сов.ветеранов, ДЦП Обществ.участие, изданию СМИ и информированию населения по вопросам местного значения)</t>
  </si>
  <si>
    <t>ФЦБ Административно-управленческий блок (расх.на предоставление услуг (выполнение работ) по комплектованию, хранению, учету и использованию муниципального архивного фонда)</t>
  </si>
  <si>
    <t>ФЦБ Административно-управленческий блок (расх.админ. города по обеспеч.деят-ти подведомст.учрежд.)</t>
  </si>
  <si>
    <t>ФЦБ Административно-управленческий блок (расх.по ВЦП "Развитие муниципальной службы в администрации города в 2012-2014 годах")</t>
  </si>
  <si>
    <t>ФЦБ Административно-управленческий блок (расходы управления информационных технологий по ВЦП "Создание условий для повышения эффективности деятельности администрации города Перми за счет применения информационных технологий на 2012-2014 годы")</t>
  </si>
  <si>
    <t>ФЦБ Развитие человеческого потенциала (расх.по ДЦП "Безопасный город на 2009-2012 годы")</t>
  </si>
  <si>
    <t>ФЦБ Развитие человеческого потенциала (расх.по ДЦП "Обеспечение первичных мер пожарной безопасности на территории города Перми на 2010-2012 годы")</t>
  </si>
  <si>
    <t xml:space="preserve">ФЦБ Развитие человеческого потенциала (расходы департ.обществ.безопасности по обеспеч.деят-ти подведомст.учрежд.)     </t>
  </si>
  <si>
    <t xml:space="preserve">ФЦБ Экономическое развитие (расх.сектора по мобилизационной работе - подготовка населения и организаций к действиям в чрезвычайной ситуации) </t>
  </si>
  <si>
    <t>Итого по КВСР 985 в т.ч.:</t>
  </si>
  <si>
    <t>ФЦБ Управление ресурсами (расходы на мероприятия в сфере земельных отношений)</t>
  </si>
  <si>
    <t>ФЦБ Развитие человеческого потенциала (расходы по строительству ФОКа в Мотовилихинском районе в рамках ДЦП "Развитие физической культуры и спорта в г.Перми")</t>
  </si>
  <si>
    <t>ФЦБ Развитие человеческого потенциала (отраслевые расходы, инвестиц.проекты)</t>
  </si>
  <si>
    <t>ФЦБ Развитие человеческого потенциала (расх.в области соц.политики - ДЦП"Организ.оздор., отдыха и занятости детей города")</t>
  </si>
  <si>
    <t>ФЦБ Развитие человеческого потенциала (расх.в области физкультуры и спорта - обустройство Балатовского парка для создания тропы здоровья)</t>
  </si>
  <si>
    <t>ФЦБ Пространственное развитие (расходы в области градостроительства, архитектуры и застройки территории города)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</si>
  <si>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</si>
  <si>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 xml:space="preserve">ФЦБ Пространственное развитие (расходы в области градостроительства, архитектуры и застройки территории города - инвестиц.проекты) </t>
  </si>
  <si>
    <t>ФЦБ Управление ресурсами (отраслевые расходы по содержанию муниц.имущества)</t>
  </si>
  <si>
    <t>ФЦБ Развитие человеческого потенциала (расх.в области физич.культуры и спорта - взнос в уставной капитал ООО "Чайка")</t>
  </si>
  <si>
    <t>ФЦБ Развитие человеческого потенциала (расх.в области соц.политики - ДЦП "Организ.оздор.,отдыха и занятости детей города")</t>
  </si>
  <si>
    <t>ФЦБ Развитие человеческого потенциала (расх.в области образования по ДЦП "Сокращение очеред.в ДОУ" - соц.муницип.выплата на детей в возрасте от 1,5 до 5 лет)</t>
  </si>
  <si>
    <t>Прочие расходы (расходы планово-экономического департамента по проектам)</t>
  </si>
  <si>
    <t>Прочие расходы (расх.департамента общественной безопасности по созданию и содержанию в целях гражданской обороны резерва медицинских ресурсов)</t>
  </si>
  <si>
    <t>Прочие расходы (расходы департамента общественной безопасности по ДЦП "Безопасный город на 2009-2012 годы")</t>
  </si>
  <si>
    <t>Прочие расходы (расходы департамента финансов по ВЦП "Переход на электронный документооборот а сфере управления финансами города Перми)</t>
  </si>
  <si>
    <t>Прочие расходы (расходы департамента общественной безопасности по ДЦП "Обеспечение первичных мер пожарной безопасности на территории города Перми на 2010-2012 годы")</t>
  </si>
  <si>
    <t>Прочие расходы (расходы департамента общественной безопасности в области обществ.безопасности, гражданской обороны, защиты населения и территории от чрезвычайных ситуаций)</t>
  </si>
  <si>
    <t>Прочие расходы (расходы департамента общественной безопасности по хранению и содержанию в целях гражданской обороны запасов продовольственных и иных средств)</t>
  </si>
  <si>
    <t xml:space="preserve">ФЦБ Экономическое развитие (расходы управления муниципального заказа)  </t>
  </si>
  <si>
    <t xml:space="preserve">ФЦБ Пространственное развитие (расходы департамента градостроительства и архитектуры  по подготовке и принятию комплексного плана содержания и развития системы особо охраняемых природных территорий города) </t>
  </si>
  <si>
    <t>ФЦБ Экономическое развитие (расходы в области потребительского рынка)</t>
  </si>
  <si>
    <t>ФЦБ Городское хозяйство (расходы в области жилищного хозяйства по ликвидации несанкционированных свалок)</t>
  </si>
  <si>
    <t>ФЦБ Городское хозяйство (расходы в области коммунального хозяйства)</t>
  </si>
  <si>
    <t>ФЦБ Городское хозяйство (расходы на мероприятия в области жилищных отношений)</t>
  </si>
  <si>
    <t xml:space="preserve">ФЦБ Пространственное развитие (расходы в области градостроительства, архитектуры и застройки территории города - инвест.проект"Преобразов.долины р.Егошиха) </t>
  </si>
  <si>
    <t>ФЦБ Развитие человеческого потенциала (расходы управления соц.политики по мероприятиям в области развития человеческого потенциала, оказанию содействия советам ветеранов, ДЦП "Организ.оздор.,отдыха и занятости детей города")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</si>
  <si>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</si>
  <si>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</si>
  <si>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</si>
  <si>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</si>
  <si>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</si>
  <si>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Прочие расходы (расходы департамента финансов по организации занятий по повышению финансовой грамотности учащихся 7-х и 10-х классов)</t>
  </si>
  <si>
    <t>ФЦБ Городское хозяйство (мероприятия в области жилищного и коммунального хозяйства, реконструкция, строительство объектов)</t>
  </si>
  <si>
    <t>ФЦБ Городское хозяйство (расх.в области жилищных отношений - меры соц.поддержки гражданам, прожив.в непригодном для проживания и авар.жилищном фонде)</t>
  </si>
  <si>
    <t>сумма принятых бюджетных обязательств по состоянию на 01.12.2012</t>
  </si>
  <si>
    <t>ФЦБ Прочие расходы (расх.информационно-аналитического управления по ДЦП "Общественное участие")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</si>
  <si>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</si>
  <si>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расходы, переданные из краевого бюджета на выполнение полномочий городского округа***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</si>
  <si>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</si>
  <si>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</si>
  <si>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</si>
  <si>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Ассигнования 2014 года</t>
  </si>
  <si>
    <t>Мероприятия по развитию автоматизированных систем в сфере управления финансами</t>
  </si>
  <si>
    <t>Средства на исполнение решений судов, вступивших в законную силу</t>
  </si>
  <si>
    <t>Резервный фонд администрации города</t>
  </si>
  <si>
    <t xml:space="preserve">Резерв на мероприятия, направленные на решение отдельных вопросов местного значения в микрорайонах города </t>
  </si>
  <si>
    <t>средства на повышение ФОТ работников муниц.учреждений города Перми и работников, осуществляющих технич.обеспечение ОМСУ</t>
  </si>
  <si>
    <t>средства на повышение ФОТ муниц.служащих города Перми, пенcий и компенсац.выплат депутатам Пермской городской Думы</t>
  </si>
  <si>
    <t>Отклонение от установленного уровня выполнения плана (95%)*</t>
  </si>
  <si>
    <t>Оперативный анализ исполнения бюджета города Перми по расходам на 1 апреля 2014 года</t>
  </si>
  <si>
    <t>Кассовый план 1 квартала 2014 года</t>
  </si>
  <si>
    <t>Кассовый расход на 01.04.2014</t>
  </si>
  <si>
    <t>%  выполнения кассового плана 1 квартала 2014 года</t>
  </si>
  <si>
    <t xml:space="preserve"> * -  расчётный уровень установлен исходя из 95,0 % исполнения кассового плана по расходам за 1 квартал 2014 года.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</si>
</sst>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0.000%"/>
    <numFmt numFmtId="179" formatCode="0.0000%"/>
    <numFmt numFmtId="180" formatCode="0.00000%"/>
    <numFmt numFmtId="181" formatCode="_-* #,##0.000&quot;р.&quot;_-;\-* #,##0.000&quot;р.&quot;_-;_-* &quot;-&quot;??&quot;р.&quot;_-;_-@_-"/>
    <numFmt numFmtId="182" formatCode="_-* #,##0.0000&quot;р.&quot;_-;\-* #,##0.0000&quot;р.&quot;_-;_-* &quot;-&quot;??&quot;р.&quot;_-;_-@_-"/>
    <numFmt numFmtId="183" formatCode="#,##0.00_ ;\-#,##0.00\ "/>
    <numFmt numFmtId="184" formatCode="#,##0.000_ ;\-#,##0.000\ "/>
    <numFmt numFmtId="185" formatCode="#,##0.0_ ;\-#,##0.0\ "/>
    <numFmt numFmtId="186" formatCode="0.0%"/>
    <numFmt numFmtId="187" formatCode="_-* #,##0.0&quot;р.&quot;_-;\-* #,##0.0&quot;р.&quot;_-;_-* &quot;-&quot;??&quot;р.&quot;_-;_-@_-"/>
    <numFmt numFmtId="188" formatCode="_-* #,##0.00[$р.-419]_-;\-* #,##0.00[$р.-419]_-;_-* &quot;-&quot;??[$р.-419]_-;_-@_-"/>
    <numFmt numFmtId="189" formatCode="_-* #,##0.0[$р.-419]_-;\-* #,##0.0[$р.-419]_-;_-* &quot;-&quot;??[$р.-419]_-;_-@_-"/>
    <numFmt numFmtId="190" formatCode="_-* #,##0[$р.-419]_-;\-* #,##0[$р.-419]_-;_-* &quot;-&quot;??[$р.-419]_-;_-@_-"/>
    <numFmt numFmtId="191" formatCode="0.000000%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Arial"/>
      <family val="2"/>
    </font>
    <font>
      <sz val="10"/>
      <color indexed="49"/>
      <name val="Times New Roman"/>
      <family val="1"/>
    </font>
    <font>
      <b/>
      <sz val="10"/>
      <color indexed="10"/>
      <name val="Arial"/>
      <family val="2"/>
    </font>
    <font>
      <sz val="10"/>
      <color indexed="30"/>
      <name val="Times New Roman"/>
      <family val="1"/>
    </font>
    <font>
      <sz val="10"/>
      <color indexed="30"/>
      <name val="Arial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8" tint="-0.24997000396251678"/>
      <name val="Arial"/>
      <family val="2"/>
    </font>
    <font>
      <sz val="10"/>
      <color theme="8" tint="-0.24997000396251678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Times New Roman"/>
      <family val="1"/>
    </font>
    <font>
      <sz val="10"/>
      <color rgb="FF0070C0"/>
      <name val="Arial"/>
      <family val="2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66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33" borderId="0" xfId="0" applyFont="1" applyFill="1" applyAlignment="1">
      <alignment/>
    </xf>
    <xf numFmtId="171" fontId="3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171" fontId="3" fillId="0" borderId="1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0" fillId="33" borderId="0" xfId="0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11" fillId="0" borderId="0" xfId="0" applyFont="1" applyFill="1" applyAlignment="1">
      <alignment horizontal="right"/>
    </xf>
    <xf numFmtId="171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1" fontId="8" fillId="0" borderId="10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20" xfId="0" applyNumberFormat="1" applyFont="1" applyFill="1" applyBorder="1" applyAlignment="1">
      <alignment horizontal="left" vertical="center" wrapText="1"/>
    </xf>
    <xf numFmtId="0" fontId="16" fillId="33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/>
    </xf>
    <xf numFmtId="49" fontId="17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61" fillId="0" borderId="0" xfId="0" applyFont="1" applyFill="1" applyAlignment="1">
      <alignment/>
    </xf>
    <xf numFmtId="171" fontId="62" fillId="0" borderId="0" xfId="0" applyNumberFormat="1" applyFont="1" applyFill="1" applyAlignment="1">
      <alignment horizontal="right"/>
    </xf>
    <xf numFmtId="0" fontId="62" fillId="33" borderId="11" xfId="0" applyFont="1" applyFill="1" applyBorder="1" applyAlignment="1">
      <alignment horizontal="left"/>
    </xf>
    <xf numFmtId="0" fontId="61" fillId="33" borderId="0" xfId="0" applyFont="1" applyFill="1" applyBorder="1" applyAlignment="1" applyProtection="1">
      <alignment/>
      <protection/>
    </xf>
    <xf numFmtId="0" fontId="61" fillId="33" borderId="0" xfId="0" applyFont="1" applyFill="1" applyAlignment="1">
      <alignment/>
    </xf>
    <xf numFmtId="49" fontId="63" fillId="0" borderId="10" xfId="0" applyNumberFormat="1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left" vertical="center" wrapText="1"/>
    </xf>
    <xf numFmtId="0" fontId="65" fillId="0" borderId="0" xfId="0" applyFont="1" applyFill="1" applyAlignment="1">
      <alignment/>
    </xf>
    <xf numFmtId="49" fontId="64" fillId="0" borderId="20" xfId="0" applyNumberFormat="1" applyFont="1" applyFill="1" applyBorder="1" applyAlignment="1">
      <alignment horizontal="left" vertical="center" wrapText="1"/>
    </xf>
    <xf numFmtId="0" fontId="65" fillId="33" borderId="0" xfId="0" applyFont="1" applyFill="1" applyAlignment="1">
      <alignment/>
    </xf>
    <xf numFmtId="10" fontId="66" fillId="0" borderId="0" xfId="0" applyNumberFormat="1" applyFont="1" applyFill="1" applyAlignment="1">
      <alignment/>
    </xf>
    <xf numFmtId="166" fontId="64" fillId="0" borderId="0" xfId="0" applyNumberFormat="1" applyFont="1" applyFill="1" applyAlignment="1">
      <alignment/>
    </xf>
    <xf numFmtId="10" fontId="63" fillId="0" borderId="0" xfId="0" applyNumberFormat="1" applyFont="1" applyFill="1" applyAlignment="1">
      <alignment/>
    </xf>
    <xf numFmtId="10" fontId="63" fillId="0" borderId="10" xfId="0" applyNumberFormat="1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left"/>
    </xf>
    <xf numFmtId="0" fontId="64" fillId="33" borderId="11" xfId="0" applyFont="1" applyFill="1" applyBorder="1" applyAlignment="1">
      <alignment horizontal="left"/>
    </xf>
    <xf numFmtId="10" fontId="63" fillId="33" borderId="11" xfId="0" applyNumberFormat="1" applyFont="1" applyFill="1" applyBorder="1" applyAlignment="1">
      <alignment horizontal="left"/>
    </xf>
    <xf numFmtId="0" fontId="65" fillId="0" borderId="0" xfId="0" applyFont="1" applyBorder="1" applyAlignment="1" applyProtection="1">
      <alignment/>
      <protection/>
    </xf>
    <xf numFmtId="0" fontId="65" fillId="0" borderId="0" xfId="0" applyFont="1" applyFill="1" applyBorder="1" applyAlignment="1" applyProtection="1">
      <alignment/>
      <protection/>
    </xf>
    <xf numFmtId="0" fontId="65" fillId="33" borderId="0" xfId="0" applyFont="1" applyFill="1" applyBorder="1" applyAlignment="1" applyProtection="1">
      <alignment/>
      <protection/>
    </xf>
    <xf numFmtId="10" fontId="66" fillId="33" borderId="0" xfId="0" applyNumberFormat="1" applyFont="1" applyFill="1" applyBorder="1" applyAlignment="1" applyProtection="1">
      <alignment/>
      <protection/>
    </xf>
    <xf numFmtId="10" fontId="66" fillId="33" borderId="0" xfId="0" applyNumberFormat="1" applyFont="1" applyFill="1" applyAlignment="1">
      <alignment/>
    </xf>
    <xf numFmtId="49" fontId="3" fillId="4" borderId="20" xfId="0" applyNumberFormat="1" applyFont="1" applyFill="1" applyBorder="1" applyAlignment="1">
      <alignment horizontal="left" vertical="center" wrapText="1"/>
    </xf>
    <xf numFmtId="171" fontId="3" fillId="4" borderId="10" xfId="0" applyNumberFormat="1" applyFont="1" applyFill="1" applyBorder="1" applyAlignment="1">
      <alignment vertical="center"/>
    </xf>
    <xf numFmtId="49" fontId="64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64" fillId="0" borderId="0" xfId="0" applyFont="1" applyFill="1" applyAlignment="1">
      <alignment wrapText="1"/>
    </xf>
    <xf numFmtId="0" fontId="65" fillId="0" borderId="0" xfId="0" applyFont="1" applyFill="1" applyAlignment="1">
      <alignment/>
    </xf>
    <xf numFmtId="0" fontId="65" fillId="0" borderId="0" xfId="0" applyFont="1" applyAlignment="1">
      <alignment/>
    </xf>
    <xf numFmtId="166" fontId="63" fillId="0" borderId="1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vertical="center" wrapText="1"/>
    </xf>
    <xf numFmtId="171" fontId="3" fillId="0" borderId="10" xfId="0" applyNumberFormat="1" applyFont="1" applyFill="1" applyBorder="1" applyAlignment="1">
      <alignment vertical="center" wrapText="1"/>
    </xf>
    <xf numFmtId="49" fontId="63" fillId="0" borderId="14" xfId="0" applyNumberFormat="1" applyFont="1" applyFill="1" applyBorder="1" applyAlignment="1">
      <alignment horizontal="center" vertical="center" wrapText="1"/>
    </xf>
    <xf numFmtId="49" fontId="63" fillId="0" borderId="16" xfId="0" applyNumberFormat="1" applyFont="1" applyFill="1" applyBorder="1" applyAlignment="1">
      <alignment horizontal="center" vertical="center" wrapText="1"/>
    </xf>
    <xf numFmtId="49" fontId="64" fillId="0" borderId="17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49" fontId="64" fillId="4" borderId="20" xfId="0" applyNumberFormat="1" applyFont="1" applyFill="1" applyBorder="1" applyAlignment="1">
      <alignment horizontal="left" vertical="center" wrapText="1"/>
    </xf>
    <xf numFmtId="171" fontId="4" fillId="4" borderId="10" xfId="0" applyNumberFormat="1" applyFont="1" applyFill="1" applyBorder="1" applyAlignment="1">
      <alignment horizontal="center" vertical="center"/>
    </xf>
    <xf numFmtId="49" fontId="4" fillId="4" borderId="22" xfId="0" applyNumberFormat="1" applyFont="1" applyFill="1" applyBorder="1" applyAlignment="1">
      <alignment horizontal="left" vertical="center" wrapText="1"/>
    </xf>
    <xf numFmtId="171" fontId="0" fillId="4" borderId="20" xfId="0" applyNumberFormat="1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171" fontId="4" fillId="4" borderId="10" xfId="0" applyNumberFormat="1" applyFont="1" applyFill="1" applyBorder="1" applyAlignment="1">
      <alignment vertical="center"/>
    </xf>
    <xf numFmtId="49" fontId="4" fillId="4" borderId="10" xfId="0" applyNumberFormat="1" applyFont="1" applyFill="1" applyBorder="1" applyAlignment="1">
      <alignment horizontal="left" vertical="center" wrapText="1"/>
    </xf>
    <xf numFmtId="171" fontId="7" fillId="4" borderId="10" xfId="0" applyNumberFormat="1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left"/>
    </xf>
    <xf numFmtId="171" fontId="13" fillId="4" borderId="20" xfId="0" applyNumberFormat="1" applyFont="1" applyFill="1" applyBorder="1" applyAlignment="1">
      <alignment horizontal="left"/>
    </xf>
    <xf numFmtId="49" fontId="7" fillId="4" borderId="10" xfId="0" applyNumberFormat="1" applyFont="1" applyFill="1" applyBorder="1" applyAlignment="1">
      <alignment horizontal="left" vertical="center" wrapText="1"/>
    </xf>
    <xf numFmtId="171" fontId="7" fillId="4" borderId="10" xfId="0" applyNumberFormat="1" applyFont="1" applyFill="1" applyBorder="1" applyAlignment="1">
      <alignment vertical="center"/>
    </xf>
    <xf numFmtId="49" fontId="7" fillId="4" borderId="10" xfId="0" applyNumberFormat="1" applyFont="1" applyFill="1" applyBorder="1" applyAlignment="1">
      <alignment horizontal="left" vertical="center" wrapText="1"/>
    </xf>
    <xf numFmtId="171" fontId="8" fillId="0" borderId="10" xfId="0" applyNumberFormat="1" applyFont="1" applyFill="1" applyBorder="1" applyAlignment="1">
      <alignment vertical="center" wrapText="1"/>
    </xf>
    <xf numFmtId="171" fontId="3" fillId="4" borderId="10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1" fontId="4" fillId="4" borderId="10" xfId="0" applyNumberFormat="1" applyFont="1" applyFill="1" applyBorder="1" applyAlignment="1">
      <alignment vertical="center" wrapText="1"/>
    </xf>
    <xf numFmtId="171" fontId="7" fillId="4" borderId="10" xfId="0" applyNumberFormat="1" applyFont="1" applyFill="1" applyBorder="1" applyAlignment="1">
      <alignment vertical="center" wrapText="1"/>
    </xf>
    <xf numFmtId="49" fontId="64" fillId="34" borderId="20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71" fontId="0" fillId="0" borderId="0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171" fontId="3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/>
    </xf>
    <xf numFmtId="171" fontId="3" fillId="0" borderId="10" xfId="0" applyNumberFormat="1" applyFont="1" applyFill="1" applyBorder="1" applyAlignment="1">
      <alignment horizontal="right" vertical="center" wrapText="1"/>
    </xf>
    <xf numFmtId="171" fontId="3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Border="1" applyAlignment="1" applyProtection="1">
      <alignment/>
      <protection/>
    </xf>
    <xf numFmtId="171" fontId="4" fillId="4" borderId="10" xfId="0" applyNumberFormat="1" applyFont="1" applyFill="1" applyBorder="1" applyAlignment="1">
      <alignment horizontal="right" vertical="center" wrapText="1"/>
    </xf>
    <xf numFmtId="171" fontId="0" fillId="4" borderId="23" xfId="0" applyNumberFormat="1" applyFont="1" applyFill="1" applyBorder="1" applyAlignment="1">
      <alignment horizontal="left" vertical="center" wrapText="1"/>
    </xf>
    <xf numFmtId="171" fontId="0" fillId="4" borderId="23" xfId="0" applyNumberFormat="1" applyFont="1" applyFill="1" applyBorder="1" applyAlignment="1">
      <alignment horizontal="left"/>
    </xf>
    <xf numFmtId="171" fontId="7" fillId="4" borderId="10" xfId="0" applyNumberFormat="1" applyFont="1" applyFill="1" applyBorder="1" applyAlignment="1">
      <alignment horizontal="right" vertical="center" wrapText="1"/>
    </xf>
    <xf numFmtId="171" fontId="3" fillId="4" borderId="10" xfId="0" applyNumberFormat="1" applyFont="1" applyFill="1" applyBorder="1" applyAlignment="1">
      <alignment horizontal="right" vertical="center"/>
    </xf>
    <xf numFmtId="171" fontId="3" fillId="0" borderId="10" xfId="0" applyNumberFormat="1" applyFont="1" applyFill="1" applyBorder="1" applyAlignment="1" quotePrefix="1">
      <alignment horizontal="right" vertical="center" wrapText="1"/>
    </xf>
    <xf numFmtId="171" fontId="13" fillId="4" borderId="23" xfId="0" applyNumberFormat="1" applyFont="1" applyFill="1" applyBorder="1" applyAlignment="1">
      <alignment horizontal="left" vertical="center" wrapText="1"/>
    </xf>
    <xf numFmtId="171" fontId="13" fillId="4" borderId="23" xfId="0" applyNumberFormat="1" applyFont="1" applyFill="1" applyBorder="1" applyAlignment="1">
      <alignment horizontal="left"/>
    </xf>
    <xf numFmtId="171" fontId="64" fillId="0" borderId="10" xfId="60" applyNumberFormat="1" applyFont="1" applyFill="1" applyBorder="1" applyAlignment="1">
      <alignment horizontal="right" vertical="center" wrapText="1" indent="1"/>
    </xf>
    <xf numFmtId="171" fontId="64" fillId="0" borderId="10" xfId="0" applyNumberFormat="1" applyFont="1" applyFill="1" applyBorder="1" applyAlignment="1">
      <alignment horizontal="right" vertical="center" wrapText="1" indent="1"/>
    </xf>
    <xf numFmtId="171" fontId="64" fillId="0" borderId="10" xfId="60" applyNumberFormat="1" applyFont="1" applyFill="1" applyBorder="1" applyAlignment="1">
      <alignment vertical="center" wrapText="1"/>
    </xf>
    <xf numFmtId="171" fontId="64" fillId="0" borderId="10" xfId="0" applyNumberFormat="1" applyFont="1" applyFill="1" applyBorder="1" applyAlignment="1">
      <alignment vertical="center" wrapText="1"/>
    </xf>
    <xf numFmtId="171" fontId="64" fillId="0" borderId="10" xfId="0" applyNumberFormat="1" applyFont="1" applyFill="1" applyBorder="1" applyAlignment="1">
      <alignment horizontal="right" vertical="center" wrapText="1"/>
    </xf>
    <xf numFmtId="171" fontId="64" fillId="4" borderId="10" xfId="0" applyNumberFormat="1" applyFont="1" applyFill="1" applyBorder="1" applyAlignment="1">
      <alignment horizontal="right" vertical="center" indent="1"/>
    </xf>
    <xf numFmtId="171" fontId="63" fillId="0" borderId="10" xfId="0" applyNumberFormat="1" applyFont="1" applyFill="1" applyBorder="1" applyAlignment="1">
      <alignment horizontal="right" vertical="center" wrapText="1" indent="1"/>
    </xf>
    <xf numFmtId="171" fontId="64" fillId="0" borderId="10" xfId="0" applyNumberFormat="1" applyFont="1" applyFill="1" applyBorder="1" applyAlignment="1">
      <alignment horizontal="right" vertical="center"/>
    </xf>
    <xf numFmtId="171" fontId="64" fillId="0" borderId="10" xfId="0" applyNumberFormat="1" applyFont="1" applyFill="1" applyBorder="1" applyAlignment="1">
      <alignment horizontal="right" vertical="center" indent="1"/>
    </xf>
    <xf numFmtId="171" fontId="64" fillId="0" borderId="10" xfId="0" applyNumberFormat="1" applyFont="1" applyFill="1" applyBorder="1" applyAlignment="1">
      <alignment vertical="center"/>
    </xf>
    <xf numFmtId="171" fontId="63" fillId="0" borderId="10" xfId="0" applyNumberFormat="1" applyFont="1" applyFill="1" applyBorder="1" applyAlignment="1">
      <alignment horizontal="center" vertical="center" wrapText="1"/>
    </xf>
    <xf numFmtId="171" fontId="69" fillId="0" borderId="10" xfId="0" applyNumberFormat="1" applyFont="1" applyFill="1" applyBorder="1" applyAlignment="1">
      <alignment horizontal="right" vertical="center" wrapText="1" indent="1"/>
    </xf>
    <xf numFmtId="171" fontId="4" fillId="0" borderId="10" xfId="0" applyNumberFormat="1" applyFont="1" applyFill="1" applyBorder="1" applyAlignment="1">
      <alignment horizontal="right" vertical="center" wrapText="1" indent="1"/>
    </xf>
    <xf numFmtId="171" fontId="3" fillId="0" borderId="10" xfId="60" applyNumberFormat="1" applyFont="1" applyFill="1" applyBorder="1" applyAlignment="1">
      <alignment horizontal="right" vertical="center" wrapText="1" indent="1"/>
    </xf>
    <xf numFmtId="171" fontId="8" fillId="0" borderId="10" xfId="0" applyNumberFormat="1" applyFont="1" applyFill="1" applyBorder="1" applyAlignment="1">
      <alignment horizontal="right" vertical="center" wrapText="1" indent="1"/>
    </xf>
    <xf numFmtId="171" fontId="3" fillId="4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indent="1"/>
    </xf>
    <xf numFmtId="171" fontId="4" fillId="0" borderId="10" xfId="0" applyNumberFormat="1" applyFont="1" applyFill="1" applyBorder="1" applyAlignment="1">
      <alignment horizontal="right" vertical="center" indent="1"/>
    </xf>
    <xf numFmtId="171" fontId="3" fillId="4" borderId="10" xfId="0" applyNumberFormat="1" applyFont="1" applyFill="1" applyBorder="1" applyAlignment="1">
      <alignment horizontal="right" vertical="center" indent="1"/>
    </xf>
    <xf numFmtId="171" fontId="19" fillId="0" borderId="10" xfId="0" applyNumberFormat="1" applyFont="1" applyFill="1" applyBorder="1" applyAlignment="1">
      <alignment horizontal="right" vertical="center" wrapText="1" indent="1"/>
    </xf>
    <xf numFmtId="171" fontId="3" fillId="0" borderId="10" xfId="43" applyNumberFormat="1" applyFont="1" applyFill="1" applyBorder="1" applyAlignment="1">
      <alignment horizontal="right" vertical="center" wrapText="1" indent="1"/>
    </xf>
    <xf numFmtId="171" fontId="3" fillId="0" borderId="10" xfId="60" applyNumberFormat="1" applyFont="1" applyFill="1" applyBorder="1" applyAlignment="1">
      <alignment vertical="center" wrapText="1"/>
    </xf>
    <xf numFmtId="171" fontId="20" fillId="0" borderId="10" xfId="0" applyNumberFormat="1" applyFont="1" applyFill="1" applyBorder="1" applyAlignment="1">
      <alignment horizontal="right" vertical="center" wrapText="1" indent="1"/>
    </xf>
    <xf numFmtId="171" fontId="4" fillId="0" borderId="10" xfId="43" applyNumberFormat="1" applyFont="1" applyFill="1" applyBorder="1" applyAlignment="1">
      <alignment horizontal="right" vertical="center" wrapText="1" indent="1"/>
    </xf>
    <xf numFmtId="171" fontId="3" fillId="0" borderId="10" xfId="43" applyNumberFormat="1" applyFont="1" applyFill="1" applyBorder="1" applyAlignment="1">
      <alignment vertical="center" wrapText="1"/>
    </xf>
    <xf numFmtId="171" fontId="7" fillId="4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170" fontId="4" fillId="0" borderId="10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10" fillId="4" borderId="22" xfId="0" applyNumberFormat="1" applyFont="1" applyFill="1" applyBorder="1" applyAlignment="1">
      <alignment horizontal="center" vertical="center" wrapText="1"/>
    </xf>
    <xf numFmtId="49" fontId="10" fillId="4" borderId="23" xfId="0" applyNumberFormat="1" applyFont="1" applyFill="1" applyBorder="1" applyAlignment="1">
      <alignment horizontal="center" vertical="center" wrapText="1"/>
    </xf>
    <xf numFmtId="49" fontId="10" fillId="4" borderId="20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2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/>
    </xf>
    <xf numFmtId="49" fontId="5" fillId="4" borderId="22" xfId="0" applyNumberFormat="1" applyFont="1" applyFill="1" applyBorder="1" applyAlignment="1">
      <alignment horizontal="center" vertical="center" wrapText="1"/>
    </xf>
    <xf numFmtId="49" fontId="5" fillId="4" borderId="23" xfId="0" applyNumberFormat="1" applyFont="1" applyFill="1" applyBorder="1" applyAlignment="1">
      <alignment horizontal="center" vertical="center" wrapText="1"/>
    </xf>
    <xf numFmtId="49" fontId="5" fillId="4" borderId="20" xfId="0" applyNumberFormat="1" applyFont="1" applyFill="1" applyBorder="1" applyAlignment="1">
      <alignment horizontal="center" vertical="center" wrapText="1"/>
    </xf>
    <xf numFmtId="0" fontId="64" fillId="0" borderId="0" xfId="0" applyNumberFormat="1" applyFont="1" applyBorder="1" applyAlignment="1">
      <alignment horizontal="left" wrapText="1"/>
    </xf>
    <xf numFmtId="0" fontId="65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1"/>
  <sheetViews>
    <sheetView tabSelected="1" zoomScale="90" zoomScaleNormal="90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6.421875" style="30" customWidth="1"/>
    <col min="2" max="2" width="25.57421875" style="11" customWidth="1"/>
    <col min="3" max="3" width="48.421875" style="11" customWidth="1"/>
    <col min="4" max="4" width="14.28125" style="15" customWidth="1"/>
    <col min="5" max="5" width="13.57421875" style="70" customWidth="1"/>
    <col min="6" max="6" width="13.57421875" style="137" customWidth="1"/>
    <col min="7" max="7" width="12.7109375" style="76" customWidth="1"/>
    <col min="8" max="8" width="12.28125" style="15" customWidth="1"/>
    <col min="9" max="9" width="12.8515625" style="74" hidden="1" customWidth="1"/>
    <col min="10" max="10" width="12.28125" style="76" hidden="1" customWidth="1"/>
    <col min="11" max="11" width="12.28125" style="88" hidden="1" customWidth="1"/>
    <col min="12" max="12" width="14.140625" style="15" customWidth="1"/>
    <col min="14" max="14" width="7.7109375" style="0" customWidth="1"/>
  </cols>
  <sheetData>
    <row r="1" spans="1:12" ht="13.5">
      <c r="A1" s="9"/>
      <c r="B1" s="7"/>
      <c r="C1" s="7"/>
      <c r="D1" s="7"/>
      <c r="E1" s="66"/>
      <c r="G1" s="74"/>
      <c r="H1" s="7"/>
      <c r="J1" s="74"/>
      <c r="K1" s="77"/>
      <c r="L1" s="32" t="s">
        <v>79</v>
      </c>
    </row>
    <row r="2" spans="1:12" ht="13.5">
      <c r="A2" s="9"/>
      <c r="B2" s="7"/>
      <c r="C2" s="7"/>
      <c r="D2" s="7"/>
      <c r="E2" s="66"/>
      <c r="G2" s="74"/>
      <c r="H2" s="7"/>
      <c r="J2" s="74"/>
      <c r="K2" s="77"/>
      <c r="L2" s="32" t="s">
        <v>76</v>
      </c>
    </row>
    <row r="3" spans="1:12" s="4" customFormat="1" ht="21" customHeight="1">
      <c r="A3" s="194" t="s">
        <v>187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</row>
    <row r="4" spans="1:12" s="4" customFormat="1" ht="15" customHeight="1">
      <c r="A4" s="9"/>
      <c r="B4" s="5"/>
      <c r="C4" s="5"/>
      <c r="D4" s="33"/>
      <c r="E4" s="67"/>
      <c r="F4" s="138"/>
      <c r="G4" s="78"/>
      <c r="H4" s="34"/>
      <c r="I4" s="78"/>
      <c r="J4" s="78"/>
      <c r="K4" s="79"/>
      <c r="L4" s="35" t="s">
        <v>62</v>
      </c>
    </row>
    <row r="5" spans="1:12" s="4" customFormat="1" ht="81" customHeight="1">
      <c r="A5" s="1" t="s">
        <v>0</v>
      </c>
      <c r="B5" s="1" t="s">
        <v>66</v>
      </c>
      <c r="C5" s="1" t="s">
        <v>73</v>
      </c>
      <c r="D5" s="8" t="s">
        <v>179</v>
      </c>
      <c r="E5" s="8" t="s">
        <v>188</v>
      </c>
      <c r="F5" s="6" t="s">
        <v>189</v>
      </c>
      <c r="G5" s="6" t="s">
        <v>190</v>
      </c>
      <c r="H5" s="6" t="s">
        <v>77</v>
      </c>
      <c r="I5" s="103" t="s">
        <v>172</v>
      </c>
      <c r="J5" s="103" t="s">
        <v>123</v>
      </c>
      <c r="K5" s="80" t="s">
        <v>124</v>
      </c>
      <c r="L5" s="36" t="s">
        <v>186</v>
      </c>
    </row>
    <row r="6" spans="1:12" s="7" customFormat="1" ht="52.5" customHeight="1">
      <c r="A6" s="1" t="s">
        <v>63</v>
      </c>
      <c r="B6" s="2" t="s">
        <v>81</v>
      </c>
      <c r="C6" s="2" t="s">
        <v>39</v>
      </c>
      <c r="D6" s="164">
        <f>D7</f>
        <v>407093.381</v>
      </c>
      <c r="E6" s="164">
        <f>E7</f>
        <v>22636.562</v>
      </c>
      <c r="F6" s="164">
        <f>F7</f>
        <v>18906.584</v>
      </c>
      <c r="G6" s="104">
        <f>F6/E6*100</f>
        <v>83.5223299368517</v>
      </c>
      <c r="H6" s="104">
        <f>F6/D6*100</f>
        <v>4.644286761321722</v>
      </c>
      <c r="I6" s="104"/>
      <c r="J6" s="104"/>
      <c r="K6" s="104"/>
      <c r="L6" s="28" t="s">
        <v>71</v>
      </c>
    </row>
    <row r="7" spans="1:12" s="27" customFormat="1" ht="17.25" customHeight="1">
      <c r="A7" s="25"/>
      <c r="B7" s="26"/>
      <c r="C7" s="43" t="s">
        <v>37</v>
      </c>
      <c r="D7" s="165">
        <v>407093.381</v>
      </c>
      <c r="E7" s="165">
        <v>22636.562</v>
      </c>
      <c r="F7" s="165">
        <v>18906.584</v>
      </c>
      <c r="G7" s="105">
        <f aca="true" t="shared" si="0" ref="G7:G68">F7/E7*100</f>
        <v>83.5223299368517</v>
      </c>
      <c r="H7" s="105">
        <f aca="true" t="shared" si="1" ref="H7:H68">F7/D7*100</f>
        <v>4.644286761321722</v>
      </c>
      <c r="I7" s="105">
        <f>I8+I9</f>
        <v>207921.75</v>
      </c>
      <c r="J7" s="105">
        <f>I7-D7</f>
        <v>-199171.631</v>
      </c>
      <c r="K7" s="105">
        <f>I7/D7</f>
        <v>0.5107470661626896</v>
      </c>
      <c r="L7" s="18">
        <f>G7-95</f>
        <v>-11.477670063148295</v>
      </c>
    </row>
    <row r="8" spans="1:13" s="74" customFormat="1" ht="27" customHeight="1" hidden="1">
      <c r="A8" s="1" t="s">
        <v>63</v>
      </c>
      <c r="B8" s="92"/>
      <c r="C8" s="43" t="s">
        <v>95</v>
      </c>
      <c r="D8" s="152">
        <v>43966.7</v>
      </c>
      <c r="E8" s="165">
        <v>37648.932</v>
      </c>
      <c r="F8" s="153">
        <v>35153.417</v>
      </c>
      <c r="G8" s="104">
        <f t="shared" si="0"/>
        <v>93.37161808467768</v>
      </c>
      <c r="H8" s="104">
        <f t="shared" si="1"/>
        <v>79.95464067123528</v>
      </c>
      <c r="I8" s="105">
        <v>43503.85</v>
      </c>
      <c r="J8" s="105">
        <f>I8-D8</f>
        <v>-462.84999999999854</v>
      </c>
      <c r="K8" s="104">
        <f>I8/D8</f>
        <v>0.9894727145771687</v>
      </c>
      <c r="L8" s="18"/>
      <c r="M8" s="7"/>
    </row>
    <row r="9" spans="1:12" s="7" customFormat="1" ht="27" customHeight="1" hidden="1">
      <c r="A9" s="1" t="s">
        <v>63</v>
      </c>
      <c r="B9" s="92"/>
      <c r="C9" s="43" t="s">
        <v>145</v>
      </c>
      <c r="D9" s="152">
        <v>178048.913</v>
      </c>
      <c r="E9" s="165">
        <v>144914.129</v>
      </c>
      <c r="F9" s="153">
        <v>122158.828</v>
      </c>
      <c r="G9" s="104">
        <f t="shared" si="0"/>
        <v>84.297389663088</v>
      </c>
      <c r="H9" s="104">
        <f t="shared" si="1"/>
        <v>68.60970164979328</v>
      </c>
      <c r="I9" s="105">
        <v>164417.9</v>
      </c>
      <c r="J9" s="105">
        <f>I9-D9</f>
        <v>-13631.013000000006</v>
      </c>
      <c r="K9" s="104">
        <f>I9/D9</f>
        <v>0.9234423127312212</v>
      </c>
      <c r="L9" s="18"/>
    </row>
    <row r="10" spans="1:12" s="101" customFormat="1" ht="39.75" customHeight="1" hidden="1">
      <c r="A10" s="71" t="s">
        <v>63</v>
      </c>
      <c r="B10" s="72"/>
      <c r="C10" s="75" t="s">
        <v>146</v>
      </c>
      <c r="D10" s="154">
        <v>0</v>
      </c>
      <c r="E10" s="173">
        <v>0</v>
      </c>
      <c r="F10" s="154">
        <v>0</v>
      </c>
      <c r="G10" s="104" t="e">
        <f t="shared" si="0"/>
        <v>#DIV/0!</v>
      </c>
      <c r="H10" s="104" t="e">
        <f t="shared" si="1"/>
        <v>#DIV/0!</v>
      </c>
      <c r="I10" s="105">
        <v>0</v>
      </c>
      <c r="J10" s="105">
        <f>I10-D10</f>
        <v>0</v>
      </c>
      <c r="K10" s="104" t="e">
        <f>I10/D10</f>
        <v>#DIV/0!</v>
      </c>
      <c r="L10" s="18"/>
    </row>
    <row r="11" spans="1:12" s="4" customFormat="1" ht="39.75" customHeight="1">
      <c r="A11" s="44" t="s">
        <v>64</v>
      </c>
      <c r="B11" s="45" t="s">
        <v>82</v>
      </c>
      <c r="C11" s="2" t="s">
        <v>65</v>
      </c>
      <c r="D11" s="164">
        <f>D12+D18+D24</f>
        <v>286143.11100000003</v>
      </c>
      <c r="E11" s="164">
        <f>E12+E18+E24</f>
        <v>96516.663</v>
      </c>
      <c r="F11" s="164">
        <f>F12+F18+F24</f>
        <v>87312.206</v>
      </c>
      <c r="G11" s="104">
        <f t="shared" si="0"/>
        <v>90.46334931824155</v>
      </c>
      <c r="H11" s="104">
        <f t="shared" si="1"/>
        <v>30.513474776612743</v>
      </c>
      <c r="I11" s="104"/>
      <c r="J11" s="105"/>
      <c r="K11" s="104"/>
      <c r="L11" s="28" t="s">
        <v>71</v>
      </c>
    </row>
    <row r="12" spans="1:13" s="4" customFormat="1" ht="27" customHeight="1">
      <c r="A12" s="196"/>
      <c r="B12" s="197"/>
      <c r="C12" s="46" t="s">
        <v>70</v>
      </c>
      <c r="D12" s="166">
        <f>D13+D14+D17</f>
        <v>122689.70000000001</v>
      </c>
      <c r="E12" s="166">
        <f>E13+E14+E17</f>
        <v>19393.25</v>
      </c>
      <c r="F12" s="166">
        <f>F13+F14+F17</f>
        <v>18540.509</v>
      </c>
      <c r="G12" s="127">
        <f t="shared" si="0"/>
        <v>95.60289791551183</v>
      </c>
      <c r="H12" s="127">
        <f t="shared" si="1"/>
        <v>15.11170782877454</v>
      </c>
      <c r="I12" s="127">
        <f>I15+I16</f>
        <v>96110.81</v>
      </c>
      <c r="J12" s="127">
        <f>I12-D12</f>
        <v>-26578.890000000014</v>
      </c>
      <c r="K12" s="127">
        <f>I12/D12</f>
        <v>0.7833649442455234</v>
      </c>
      <c r="L12" s="37">
        <f aca="true" t="shared" si="2" ref="L12:L17">G12-95</f>
        <v>0.6028979155118321</v>
      </c>
      <c r="M12" s="7"/>
    </row>
    <row r="13" spans="1:12" s="4" customFormat="1" ht="18" customHeight="1" hidden="1">
      <c r="A13" s="23"/>
      <c r="B13" s="24"/>
      <c r="C13" s="89" t="s">
        <v>126</v>
      </c>
      <c r="D13" s="167">
        <v>100374.3</v>
      </c>
      <c r="E13" s="167">
        <v>19393.25</v>
      </c>
      <c r="F13" s="167">
        <v>18540.509</v>
      </c>
      <c r="G13" s="128">
        <f>F13/E13*100</f>
        <v>95.60289791551183</v>
      </c>
      <c r="H13" s="128">
        <f>F13/D13*100</f>
        <v>18.471370659621037</v>
      </c>
      <c r="I13" s="132"/>
      <c r="J13" s="132"/>
      <c r="K13" s="128"/>
      <c r="L13" s="90">
        <f t="shared" si="2"/>
        <v>0.6028979155118321</v>
      </c>
    </row>
    <row r="14" spans="1:12" s="4" customFormat="1" ht="27" customHeight="1" hidden="1">
      <c r="A14" s="23"/>
      <c r="B14" s="24"/>
      <c r="C14" s="89" t="s">
        <v>180</v>
      </c>
      <c r="D14" s="167">
        <v>22315.4</v>
      </c>
      <c r="E14" s="167">
        <v>0</v>
      </c>
      <c r="F14" s="167">
        <v>0</v>
      </c>
      <c r="G14" s="128">
        <v>0</v>
      </c>
      <c r="H14" s="128">
        <f t="shared" si="1"/>
        <v>0</v>
      </c>
      <c r="I14" s="132"/>
      <c r="J14" s="132"/>
      <c r="K14" s="128"/>
      <c r="L14" s="90">
        <f t="shared" si="2"/>
        <v>-95</v>
      </c>
    </row>
    <row r="15" spans="1:13" s="76" customFormat="1" ht="27" customHeight="1" hidden="1">
      <c r="A15" s="106" t="s">
        <v>64</v>
      </c>
      <c r="B15" s="91"/>
      <c r="C15" s="114" t="s">
        <v>95</v>
      </c>
      <c r="D15" s="148"/>
      <c r="E15" s="148"/>
      <c r="F15" s="157">
        <v>0</v>
      </c>
      <c r="G15" s="128" t="e">
        <f t="shared" si="0"/>
        <v>#DIV/0!</v>
      </c>
      <c r="H15" s="128" t="e">
        <f t="shared" si="1"/>
        <v>#DIV/0!</v>
      </c>
      <c r="I15" s="148">
        <v>84849.58</v>
      </c>
      <c r="J15" s="128">
        <f>I15-D15</f>
        <v>84849.58</v>
      </c>
      <c r="K15" s="128" t="e">
        <f>I15/D15</f>
        <v>#DIV/0!</v>
      </c>
      <c r="L15" s="90" t="e">
        <f t="shared" si="2"/>
        <v>#DIV/0!</v>
      </c>
      <c r="M15" s="74"/>
    </row>
    <row r="16" spans="1:13" s="76" customFormat="1" ht="39" hidden="1">
      <c r="A16" s="106" t="s">
        <v>64</v>
      </c>
      <c r="B16" s="91"/>
      <c r="C16" s="114" t="s">
        <v>152</v>
      </c>
      <c r="D16" s="148"/>
      <c r="E16" s="148"/>
      <c r="F16" s="157">
        <v>0</v>
      </c>
      <c r="G16" s="128" t="e">
        <f t="shared" si="0"/>
        <v>#DIV/0!</v>
      </c>
      <c r="H16" s="128" t="e">
        <f t="shared" si="1"/>
        <v>#DIV/0!</v>
      </c>
      <c r="I16" s="148">
        <v>11261.23</v>
      </c>
      <c r="J16" s="128">
        <f>I16-D16</f>
        <v>11261.23</v>
      </c>
      <c r="K16" s="128" t="e">
        <f>I16/D16</f>
        <v>#DIV/0!</v>
      </c>
      <c r="L16" s="90" t="e">
        <f t="shared" si="2"/>
        <v>#DIV/0!</v>
      </c>
      <c r="M16" s="74"/>
    </row>
    <row r="17" spans="1:13" s="76" customFormat="1" ht="24.75" customHeight="1" hidden="1">
      <c r="A17" s="106"/>
      <c r="B17" s="91"/>
      <c r="C17" s="89"/>
      <c r="D17" s="170"/>
      <c r="E17" s="170"/>
      <c r="F17" s="157"/>
      <c r="G17" s="128" t="e">
        <f t="shared" si="0"/>
        <v>#DIV/0!</v>
      </c>
      <c r="H17" s="128" t="e">
        <f t="shared" si="1"/>
        <v>#DIV/0!</v>
      </c>
      <c r="I17" s="148"/>
      <c r="J17" s="128"/>
      <c r="K17" s="128"/>
      <c r="L17" s="90" t="e">
        <f t="shared" si="2"/>
        <v>#DIV/0!</v>
      </c>
      <c r="M17" s="74"/>
    </row>
    <row r="18" spans="1:13" s="4" customFormat="1" ht="30" customHeight="1">
      <c r="A18" s="23"/>
      <c r="B18" s="24"/>
      <c r="C18" s="46" t="s">
        <v>125</v>
      </c>
      <c r="D18" s="166">
        <f>D19++D20+D21+D22+D23</f>
        <v>163453.411</v>
      </c>
      <c r="E18" s="166">
        <f>E19++E20+E21+E22+E23</f>
        <v>77123.413</v>
      </c>
      <c r="F18" s="166">
        <f>F19++F20+F21+F22+F23</f>
        <v>68771.697</v>
      </c>
      <c r="G18" s="127">
        <f t="shared" si="0"/>
        <v>89.17097198486276</v>
      </c>
      <c r="H18" s="127">
        <f t="shared" si="1"/>
        <v>42.07418895650945</v>
      </c>
      <c r="I18" s="127">
        <f>I19+I21+I22+I23</f>
        <v>570801.51</v>
      </c>
      <c r="J18" s="127">
        <f>I18-D18</f>
        <v>407348.09900000005</v>
      </c>
      <c r="K18" s="127">
        <f>I18/D18</f>
        <v>3.4921358111027736</v>
      </c>
      <c r="L18" s="37">
        <f aca="true" t="shared" si="3" ref="L18:L24">G18-95</f>
        <v>-5.82902801513724</v>
      </c>
      <c r="M18" s="7"/>
    </row>
    <row r="19" spans="1:12" s="7" customFormat="1" ht="39" customHeight="1" hidden="1">
      <c r="A19" s="55"/>
      <c r="B19" s="24"/>
      <c r="C19" s="89" t="s">
        <v>184</v>
      </c>
      <c r="D19" s="167">
        <v>0.1</v>
      </c>
      <c r="E19" s="167">
        <v>0</v>
      </c>
      <c r="F19" s="167">
        <v>0</v>
      </c>
      <c r="G19" s="128">
        <v>0</v>
      </c>
      <c r="H19" s="128">
        <f t="shared" si="1"/>
        <v>0</v>
      </c>
      <c r="I19" s="128">
        <v>0</v>
      </c>
      <c r="J19" s="128"/>
      <c r="K19" s="128"/>
      <c r="L19" s="90">
        <f t="shared" si="3"/>
        <v>-95</v>
      </c>
    </row>
    <row r="20" spans="1:12" s="7" customFormat="1" ht="39" customHeight="1" hidden="1">
      <c r="A20" s="55"/>
      <c r="B20" s="24"/>
      <c r="C20" s="89" t="s">
        <v>185</v>
      </c>
      <c r="D20" s="167">
        <v>0</v>
      </c>
      <c r="E20" s="167">
        <v>0</v>
      </c>
      <c r="F20" s="167">
        <v>0</v>
      </c>
      <c r="G20" s="128">
        <v>0</v>
      </c>
      <c r="H20" s="128">
        <v>0</v>
      </c>
      <c r="I20" s="128">
        <v>1</v>
      </c>
      <c r="J20" s="128"/>
      <c r="K20" s="128"/>
      <c r="L20" s="90">
        <f>G20-95</f>
        <v>-95</v>
      </c>
    </row>
    <row r="21" spans="1:12" s="7" customFormat="1" ht="36.75" customHeight="1" hidden="1">
      <c r="A21" s="55"/>
      <c r="B21" s="24"/>
      <c r="C21" s="89" t="s">
        <v>183</v>
      </c>
      <c r="D21" s="167">
        <v>3858.698</v>
      </c>
      <c r="E21" s="167">
        <v>0</v>
      </c>
      <c r="F21" s="167">
        <v>0</v>
      </c>
      <c r="G21" s="128">
        <v>0</v>
      </c>
      <c r="H21" s="128">
        <f>F21/D21*100</f>
        <v>0</v>
      </c>
      <c r="I21" s="128">
        <v>0</v>
      </c>
      <c r="J21" s="128"/>
      <c r="K21" s="128"/>
      <c r="L21" s="90">
        <f t="shared" si="3"/>
        <v>-95</v>
      </c>
    </row>
    <row r="22" spans="1:12" s="7" customFormat="1" ht="27.75" customHeight="1" hidden="1">
      <c r="A22" s="55"/>
      <c r="B22" s="24"/>
      <c r="C22" s="89" t="s">
        <v>181</v>
      </c>
      <c r="D22" s="167">
        <v>116323.413</v>
      </c>
      <c r="E22" s="167">
        <v>77123.413</v>
      </c>
      <c r="F22" s="167">
        <v>68771.697</v>
      </c>
      <c r="G22" s="128">
        <f t="shared" si="0"/>
        <v>89.17097198486276</v>
      </c>
      <c r="H22" s="128">
        <f t="shared" si="1"/>
        <v>59.121113476957554</v>
      </c>
      <c r="I22" s="128">
        <v>570801.51</v>
      </c>
      <c r="J22" s="128">
        <f>I22-D22</f>
        <v>454478.097</v>
      </c>
      <c r="K22" s="128">
        <f>I22/D22</f>
        <v>4.907021684447996</v>
      </c>
      <c r="L22" s="90">
        <f t="shared" si="3"/>
        <v>-5.82902801513724</v>
      </c>
    </row>
    <row r="23" spans="1:12" s="7" customFormat="1" ht="17.25" customHeight="1" hidden="1">
      <c r="A23" s="55"/>
      <c r="B23" s="24"/>
      <c r="C23" s="89" t="s">
        <v>182</v>
      </c>
      <c r="D23" s="167">
        <v>43271.2</v>
      </c>
      <c r="E23" s="167">
        <v>0</v>
      </c>
      <c r="F23" s="167">
        <v>0</v>
      </c>
      <c r="G23" s="128">
        <v>0</v>
      </c>
      <c r="H23" s="128">
        <f>F23/D23*100</f>
        <v>0</v>
      </c>
      <c r="I23" s="128">
        <v>0</v>
      </c>
      <c r="J23" s="128"/>
      <c r="K23" s="128"/>
      <c r="L23" s="90">
        <f t="shared" si="3"/>
        <v>-95</v>
      </c>
    </row>
    <row r="24" spans="1:12" s="74" customFormat="1" ht="30" customHeight="1" hidden="1">
      <c r="A24" s="107"/>
      <c r="B24" s="108"/>
      <c r="C24" s="134" t="s">
        <v>75</v>
      </c>
      <c r="D24" s="153">
        <v>0</v>
      </c>
      <c r="E24" s="153">
        <v>0</v>
      </c>
      <c r="F24" s="153">
        <v>0</v>
      </c>
      <c r="G24" s="128" t="e">
        <f>F24/E24*100</f>
        <v>#DIV/0!</v>
      </c>
      <c r="H24" s="128" t="e">
        <f>F24/D24*100</f>
        <v>#DIV/0!</v>
      </c>
      <c r="I24" s="105"/>
      <c r="J24" s="105"/>
      <c r="K24" s="105"/>
      <c r="L24" s="18" t="e">
        <f t="shared" si="3"/>
        <v>#DIV/0!</v>
      </c>
    </row>
    <row r="25" spans="1:12" s="15" customFormat="1" ht="66.75" customHeight="1">
      <c r="A25" s="1" t="s">
        <v>121</v>
      </c>
      <c r="B25" s="2" t="s">
        <v>120</v>
      </c>
      <c r="C25" s="2" t="s">
        <v>122</v>
      </c>
      <c r="D25" s="164">
        <f>D26+D29</f>
        <v>146081.553</v>
      </c>
      <c r="E25" s="164">
        <f>E26+E29</f>
        <v>35778.416</v>
      </c>
      <c r="F25" s="164">
        <f>F26+F29</f>
        <v>32559.717</v>
      </c>
      <c r="G25" s="104">
        <f t="shared" si="0"/>
        <v>91.00379681425808</v>
      </c>
      <c r="H25" s="104">
        <f t="shared" si="1"/>
        <v>22.28872594200857</v>
      </c>
      <c r="I25" s="104"/>
      <c r="J25" s="105"/>
      <c r="K25" s="105"/>
      <c r="L25" s="28" t="s">
        <v>71</v>
      </c>
    </row>
    <row r="26" spans="1:12" s="7" customFormat="1" ht="17.25" customHeight="1">
      <c r="A26" s="21"/>
      <c r="B26" s="22"/>
      <c r="C26" s="43" t="s">
        <v>37</v>
      </c>
      <c r="D26" s="139">
        <v>146081.553</v>
      </c>
      <c r="E26" s="139">
        <v>35778.416</v>
      </c>
      <c r="F26" s="139">
        <v>32559.717</v>
      </c>
      <c r="G26" s="105">
        <f t="shared" si="0"/>
        <v>91.00379681425808</v>
      </c>
      <c r="H26" s="105">
        <f t="shared" si="1"/>
        <v>22.28872594200857</v>
      </c>
      <c r="I26" s="105">
        <f>I27+I28</f>
        <v>175794.24</v>
      </c>
      <c r="J26" s="105">
        <f>I26-D26</f>
        <v>29712.686999999976</v>
      </c>
      <c r="K26" s="105">
        <f>I26/D26</f>
        <v>1.2033979403272086</v>
      </c>
      <c r="L26" s="18">
        <f>G26-95</f>
        <v>-3.996203185741919</v>
      </c>
    </row>
    <row r="27" spans="1:12" s="76" customFormat="1" ht="27" customHeight="1" hidden="1">
      <c r="A27" s="109">
        <v>903</v>
      </c>
      <c r="B27" s="110"/>
      <c r="C27" s="73" t="s">
        <v>95</v>
      </c>
      <c r="D27" s="159">
        <v>52365.325</v>
      </c>
      <c r="E27" s="159">
        <v>44285.627</v>
      </c>
      <c r="F27" s="159">
        <v>42619.525</v>
      </c>
      <c r="G27" s="105">
        <f t="shared" si="0"/>
        <v>96.23782677842632</v>
      </c>
      <c r="H27" s="105">
        <f t="shared" si="1"/>
        <v>81.38882934460925</v>
      </c>
      <c r="I27" s="140">
        <v>51705.11</v>
      </c>
      <c r="J27" s="105">
        <f>I27-D27</f>
        <v>-660.2149999999965</v>
      </c>
      <c r="K27" s="104">
        <f>I27/D27</f>
        <v>0.987392134012345</v>
      </c>
      <c r="L27" s="18">
        <f>G27-95</f>
        <v>1.2378267784263244</v>
      </c>
    </row>
    <row r="28" spans="1:12" s="76" customFormat="1" ht="39" customHeight="1" hidden="1">
      <c r="A28" s="109">
        <v>903</v>
      </c>
      <c r="B28" s="110"/>
      <c r="C28" s="73" t="s">
        <v>142</v>
      </c>
      <c r="D28" s="159">
        <v>126453.437</v>
      </c>
      <c r="E28" s="159">
        <v>86221.992</v>
      </c>
      <c r="F28" s="159">
        <v>77574.349</v>
      </c>
      <c r="G28" s="105">
        <f t="shared" si="0"/>
        <v>89.97049035935055</v>
      </c>
      <c r="H28" s="105">
        <f t="shared" si="1"/>
        <v>61.34617677493416</v>
      </c>
      <c r="I28" s="140">
        <v>124089.13</v>
      </c>
      <c r="J28" s="105">
        <f>I28-D28</f>
        <v>-2364.3070000000007</v>
      </c>
      <c r="K28" s="104">
        <f>I28/D28</f>
        <v>0.9813029439444971</v>
      </c>
      <c r="L28" s="18">
        <f>G28-95</f>
        <v>-5.029509640649451</v>
      </c>
    </row>
    <row r="29" spans="1:13" s="54" customFormat="1" ht="17.25" customHeight="1" hidden="1">
      <c r="A29" s="129"/>
      <c r="B29" s="59"/>
      <c r="C29" s="43" t="s">
        <v>38</v>
      </c>
      <c r="D29" s="153">
        <v>0</v>
      </c>
      <c r="E29" s="153">
        <v>0</v>
      </c>
      <c r="F29" s="153">
        <v>0</v>
      </c>
      <c r="G29" s="105" t="e">
        <f t="shared" si="0"/>
        <v>#DIV/0!</v>
      </c>
      <c r="H29" s="105" t="e">
        <f t="shared" si="1"/>
        <v>#DIV/0!</v>
      </c>
      <c r="I29" s="140"/>
      <c r="J29" s="105"/>
      <c r="K29" s="104"/>
      <c r="L29" s="18" t="e">
        <f>G29-95</f>
        <v>#DIV/0!</v>
      </c>
      <c r="M29" s="15"/>
    </row>
    <row r="30" spans="1:13" s="54" customFormat="1" ht="54.75" customHeight="1">
      <c r="A30" s="1" t="s">
        <v>178</v>
      </c>
      <c r="B30" s="2" t="s">
        <v>177</v>
      </c>
      <c r="C30" s="2" t="s">
        <v>176</v>
      </c>
      <c r="D30" s="164">
        <f>D31+D32</f>
        <v>32435.7</v>
      </c>
      <c r="E30" s="164">
        <f>E31+E32</f>
        <v>6268.517</v>
      </c>
      <c r="F30" s="164">
        <f>F31+F32</f>
        <v>5651.913</v>
      </c>
      <c r="G30" s="104">
        <f t="shared" si="0"/>
        <v>90.16347885791807</v>
      </c>
      <c r="H30" s="104">
        <f t="shared" si="1"/>
        <v>17.424976183649495</v>
      </c>
      <c r="I30" s="104"/>
      <c r="J30" s="105"/>
      <c r="K30" s="105"/>
      <c r="L30" s="28" t="s">
        <v>71</v>
      </c>
      <c r="M30" s="15"/>
    </row>
    <row r="31" spans="1:13" s="54" customFormat="1" ht="17.25" customHeight="1" hidden="1">
      <c r="A31" s="130"/>
      <c r="B31" s="131"/>
      <c r="C31" s="43" t="s">
        <v>37</v>
      </c>
      <c r="D31" s="153">
        <v>0</v>
      </c>
      <c r="E31" s="139">
        <v>0</v>
      </c>
      <c r="F31" s="139">
        <v>0</v>
      </c>
      <c r="G31" s="104" t="e">
        <f t="shared" si="0"/>
        <v>#DIV/0!</v>
      </c>
      <c r="H31" s="104" t="e">
        <f t="shared" si="1"/>
        <v>#DIV/0!</v>
      </c>
      <c r="I31" s="105">
        <f>I32+I33</f>
        <v>57746</v>
      </c>
      <c r="J31" s="105">
        <f>I31-D31</f>
        <v>57746</v>
      </c>
      <c r="K31" s="105" t="e">
        <f>I31/D31</f>
        <v>#DIV/0!</v>
      </c>
      <c r="L31" s="18" t="e">
        <f>G31-95</f>
        <v>#DIV/0!</v>
      </c>
      <c r="M31" s="15"/>
    </row>
    <row r="32" spans="1:13" s="54" customFormat="1" ht="17.25" customHeight="1">
      <c r="A32" s="60"/>
      <c r="B32" s="39"/>
      <c r="C32" s="43" t="s">
        <v>38</v>
      </c>
      <c r="D32" s="139">
        <v>32435.7</v>
      </c>
      <c r="E32" s="139">
        <v>6268.517</v>
      </c>
      <c r="F32" s="139">
        <v>5651.913</v>
      </c>
      <c r="G32" s="105">
        <f t="shared" si="0"/>
        <v>90.16347885791807</v>
      </c>
      <c r="H32" s="105">
        <f t="shared" si="1"/>
        <v>17.424976183649495</v>
      </c>
      <c r="I32" s="105">
        <f>I33+I34</f>
        <v>57746</v>
      </c>
      <c r="J32" s="105">
        <f>I32-D32</f>
        <v>25310.3</v>
      </c>
      <c r="K32" s="105">
        <f>I32/D32</f>
        <v>1.7803222991950227</v>
      </c>
      <c r="L32" s="18">
        <f>G32-95</f>
        <v>-4.836521142081935</v>
      </c>
      <c r="M32" s="15"/>
    </row>
    <row r="33" spans="1:12" s="7" customFormat="1" ht="47.25" customHeight="1">
      <c r="A33" s="1" t="s">
        <v>1</v>
      </c>
      <c r="B33" s="2" t="s">
        <v>83</v>
      </c>
      <c r="C33" s="2" t="s">
        <v>40</v>
      </c>
      <c r="D33" s="164">
        <f>D34</f>
        <v>70333</v>
      </c>
      <c r="E33" s="164">
        <f>E34</f>
        <v>11080.154</v>
      </c>
      <c r="F33" s="164">
        <f>F34</f>
        <v>10402.414</v>
      </c>
      <c r="G33" s="104">
        <f t="shared" si="0"/>
        <v>93.88329801192295</v>
      </c>
      <c r="H33" s="104">
        <f t="shared" si="1"/>
        <v>14.790232181195172</v>
      </c>
      <c r="I33" s="104"/>
      <c r="J33" s="104"/>
      <c r="K33" s="104"/>
      <c r="L33" s="28" t="s">
        <v>71</v>
      </c>
    </row>
    <row r="34" spans="1:12" s="27" customFormat="1" ht="17.25" customHeight="1">
      <c r="A34" s="25"/>
      <c r="B34" s="26"/>
      <c r="C34" s="43" t="s">
        <v>37</v>
      </c>
      <c r="D34" s="139">
        <v>70333</v>
      </c>
      <c r="E34" s="139">
        <v>11080.154</v>
      </c>
      <c r="F34" s="139">
        <v>10402.414</v>
      </c>
      <c r="G34" s="105">
        <f t="shared" si="0"/>
        <v>93.88329801192295</v>
      </c>
      <c r="H34" s="105">
        <f t="shared" si="1"/>
        <v>14.790232181195172</v>
      </c>
      <c r="I34" s="105">
        <f>I35+I36+I37</f>
        <v>57746</v>
      </c>
      <c r="J34" s="105">
        <f>I34-D34</f>
        <v>-12587</v>
      </c>
      <c r="K34" s="105">
        <f>I34/D34</f>
        <v>0.8210370665263816</v>
      </c>
      <c r="L34" s="18">
        <f>G34-95</f>
        <v>-1.116701988077054</v>
      </c>
    </row>
    <row r="35" spans="1:12" s="15" customFormat="1" ht="27" customHeight="1" hidden="1">
      <c r="A35" s="36">
        <v>915</v>
      </c>
      <c r="B35" s="95"/>
      <c r="C35" s="43" t="s">
        <v>95</v>
      </c>
      <c r="D35" s="153">
        <v>8816.001</v>
      </c>
      <c r="E35" s="153">
        <v>7356.94</v>
      </c>
      <c r="F35" s="153">
        <v>7333.347</v>
      </c>
      <c r="G35" s="104">
        <f t="shared" si="0"/>
        <v>99.67930960426482</v>
      </c>
      <c r="H35" s="104">
        <f t="shared" si="1"/>
        <v>83.18223874974605</v>
      </c>
      <c r="I35" s="105">
        <v>8784.5</v>
      </c>
      <c r="J35" s="105">
        <f>I35-D35</f>
        <v>-31.501000000000204</v>
      </c>
      <c r="K35" s="104">
        <f>I35/D35</f>
        <v>0.9964268379733623</v>
      </c>
      <c r="L35" s="18"/>
    </row>
    <row r="36" spans="1:12" s="15" customFormat="1" ht="27" customHeight="1" hidden="1">
      <c r="A36" s="36">
        <v>915</v>
      </c>
      <c r="B36" s="95"/>
      <c r="C36" s="43" t="s">
        <v>117</v>
      </c>
      <c r="D36" s="153">
        <v>58841.786</v>
      </c>
      <c r="E36" s="153">
        <v>49073.432</v>
      </c>
      <c r="F36" s="153">
        <v>45471.068</v>
      </c>
      <c r="G36" s="104">
        <f t="shared" si="0"/>
        <v>92.65923769097706</v>
      </c>
      <c r="H36" s="104">
        <f t="shared" si="1"/>
        <v>77.27683180792643</v>
      </c>
      <c r="I36" s="105">
        <v>48038.46</v>
      </c>
      <c r="J36" s="105">
        <f>I36-D36</f>
        <v>-10803.326000000001</v>
      </c>
      <c r="K36" s="104">
        <f>I36/D36</f>
        <v>0.8164004403265394</v>
      </c>
      <c r="L36" s="18"/>
    </row>
    <row r="37" spans="1:12" s="15" customFormat="1" ht="54" customHeight="1" hidden="1">
      <c r="A37" s="36">
        <v>915</v>
      </c>
      <c r="B37" s="95"/>
      <c r="C37" s="43" t="s">
        <v>157</v>
      </c>
      <c r="D37" s="153">
        <v>923.036</v>
      </c>
      <c r="E37" s="153">
        <v>923.036</v>
      </c>
      <c r="F37" s="153">
        <v>412.011</v>
      </c>
      <c r="G37" s="104">
        <f t="shared" si="0"/>
        <v>44.636503885005574</v>
      </c>
      <c r="H37" s="104">
        <f t="shared" si="1"/>
        <v>44.636503885005574</v>
      </c>
      <c r="I37" s="105">
        <v>923.04</v>
      </c>
      <c r="J37" s="105">
        <f>I37-D37</f>
        <v>0.004000000000019099</v>
      </c>
      <c r="K37" s="104">
        <f>I37/D37</f>
        <v>1.000004333525453</v>
      </c>
      <c r="L37" s="18"/>
    </row>
    <row r="38" spans="1:12" s="7" customFormat="1" ht="39" customHeight="1">
      <c r="A38" s="1" t="s">
        <v>2</v>
      </c>
      <c r="B38" s="2" t="s">
        <v>84</v>
      </c>
      <c r="C38" s="2" t="s">
        <v>41</v>
      </c>
      <c r="D38" s="164">
        <f>D39+D43+D44</f>
        <v>794052.693</v>
      </c>
      <c r="E38" s="164">
        <f>E39+E43+E44</f>
        <v>178640.68399999998</v>
      </c>
      <c r="F38" s="164">
        <f>F39+F43+F44</f>
        <v>177794.49</v>
      </c>
      <c r="G38" s="104">
        <f t="shared" si="0"/>
        <v>99.5263150694161</v>
      </c>
      <c r="H38" s="104">
        <f t="shared" si="1"/>
        <v>22.390767208190805</v>
      </c>
      <c r="I38" s="104"/>
      <c r="J38" s="104"/>
      <c r="K38" s="104"/>
      <c r="L38" s="28" t="s">
        <v>71</v>
      </c>
    </row>
    <row r="39" spans="1:12" s="27" customFormat="1" ht="16.5" customHeight="1">
      <c r="A39" s="25"/>
      <c r="B39" s="26"/>
      <c r="C39" s="43" t="s">
        <v>37</v>
      </c>
      <c r="D39" s="139">
        <v>60758.085</v>
      </c>
      <c r="E39" s="139">
        <v>17805.604</v>
      </c>
      <c r="F39" s="139">
        <v>17805.604</v>
      </c>
      <c r="G39" s="105">
        <f>F39/E39*100</f>
        <v>100</v>
      </c>
      <c r="H39" s="105">
        <f>F39/D39*100</f>
        <v>29.30573601850684</v>
      </c>
      <c r="I39" s="105">
        <f>I40+I41+I42</f>
        <v>66856.12999999999</v>
      </c>
      <c r="J39" s="105">
        <f>I39-D39</f>
        <v>6098.044999999991</v>
      </c>
      <c r="K39" s="105">
        <f>I39/D39</f>
        <v>1.100365984214282</v>
      </c>
      <c r="L39" s="18">
        <f aca="true" t="shared" si="4" ref="L39:L44">G39-95</f>
        <v>5</v>
      </c>
    </row>
    <row r="40" spans="1:12" s="76" customFormat="1" ht="39.75" customHeight="1" hidden="1">
      <c r="A40" s="1" t="s">
        <v>2</v>
      </c>
      <c r="B40" s="92"/>
      <c r="C40" s="43" t="s">
        <v>150</v>
      </c>
      <c r="D40" s="139">
        <v>121.4</v>
      </c>
      <c r="E40" s="139">
        <v>121.4</v>
      </c>
      <c r="F40" s="153">
        <v>121.4</v>
      </c>
      <c r="G40" s="105">
        <f>F40/E40*100</f>
        <v>100</v>
      </c>
      <c r="H40" s="105">
        <f>F40/D40*100</f>
        <v>100</v>
      </c>
      <c r="I40" s="105">
        <v>121.4</v>
      </c>
      <c r="J40" s="105">
        <f>I40-D40</f>
        <v>0</v>
      </c>
      <c r="K40" s="104">
        <f>I40/D40</f>
        <v>1</v>
      </c>
      <c r="L40" s="18">
        <f t="shared" si="4"/>
        <v>5</v>
      </c>
    </row>
    <row r="41" spans="1:12" s="76" customFormat="1" ht="26.25" customHeight="1" hidden="1">
      <c r="A41" s="1" t="s">
        <v>2</v>
      </c>
      <c r="B41" s="92"/>
      <c r="C41" s="43" t="s">
        <v>139</v>
      </c>
      <c r="D41" s="139">
        <v>155599.629</v>
      </c>
      <c r="E41" s="139">
        <v>65635.281</v>
      </c>
      <c r="F41" s="153">
        <v>65565.28</v>
      </c>
      <c r="G41" s="105">
        <f>F41/E41*100</f>
        <v>99.89334851784972</v>
      </c>
      <c r="H41" s="105">
        <f>F41/D41*100</f>
        <v>42.13716987718525</v>
      </c>
      <c r="I41" s="105">
        <v>65565.28</v>
      </c>
      <c r="J41" s="105">
        <f>I41-D41</f>
        <v>-90034.34899999999</v>
      </c>
      <c r="K41" s="104">
        <f>I41/D41</f>
        <v>0.4213716987718525</v>
      </c>
      <c r="L41" s="18">
        <f t="shared" si="4"/>
        <v>4.8933485178497165</v>
      </c>
    </row>
    <row r="42" spans="1:13" s="76" customFormat="1" ht="42" customHeight="1" hidden="1">
      <c r="A42" s="1" t="s">
        <v>2</v>
      </c>
      <c r="B42" s="92"/>
      <c r="C42" s="43" t="s">
        <v>118</v>
      </c>
      <c r="D42" s="139">
        <v>1169.45</v>
      </c>
      <c r="E42" s="139">
        <v>1169.45</v>
      </c>
      <c r="F42" s="153">
        <v>1169.45</v>
      </c>
      <c r="G42" s="105">
        <f>F42/E42*100</f>
        <v>100</v>
      </c>
      <c r="H42" s="105">
        <f>F42/D42*100</f>
        <v>100</v>
      </c>
      <c r="I42" s="105">
        <v>1169.45</v>
      </c>
      <c r="J42" s="105">
        <f>I42-D42</f>
        <v>0</v>
      </c>
      <c r="K42" s="104">
        <f>I42/D42</f>
        <v>1</v>
      </c>
      <c r="L42" s="18">
        <f t="shared" si="4"/>
        <v>5</v>
      </c>
      <c r="M42" s="15"/>
    </row>
    <row r="43" spans="1:12" s="7" customFormat="1" ht="16.5" customHeight="1">
      <c r="A43" s="23"/>
      <c r="B43" s="24"/>
      <c r="C43" s="43" t="s">
        <v>38</v>
      </c>
      <c r="D43" s="139">
        <v>730719.928</v>
      </c>
      <c r="E43" s="139">
        <v>160835.08</v>
      </c>
      <c r="F43" s="139">
        <v>159988.886</v>
      </c>
      <c r="G43" s="178">
        <f t="shared" si="0"/>
        <v>99.47387472931901</v>
      </c>
      <c r="H43" s="105">
        <f t="shared" si="1"/>
        <v>21.89469314705757</v>
      </c>
      <c r="I43" s="105"/>
      <c r="J43" s="105"/>
      <c r="K43" s="104"/>
      <c r="L43" s="18">
        <f t="shared" si="4"/>
        <v>4.473874729319007</v>
      </c>
    </row>
    <row r="44" spans="1:12" s="7" customFormat="1" ht="27.75" customHeight="1">
      <c r="A44" s="38"/>
      <c r="B44" s="39"/>
      <c r="C44" s="43" t="s">
        <v>75</v>
      </c>
      <c r="D44" s="139">
        <v>2574.68</v>
      </c>
      <c r="E44" s="139">
        <v>0</v>
      </c>
      <c r="F44" s="168">
        <v>0</v>
      </c>
      <c r="G44" s="105">
        <v>0</v>
      </c>
      <c r="H44" s="105">
        <f>F44/D44*100</f>
        <v>0</v>
      </c>
      <c r="I44" s="105"/>
      <c r="J44" s="105"/>
      <c r="K44" s="104"/>
      <c r="L44" s="18">
        <f t="shared" si="4"/>
        <v>-95</v>
      </c>
    </row>
    <row r="45" spans="1:14" s="7" customFormat="1" ht="54" customHeight="1">
      <c r="A45" s="36">
        <v>924</v>
      </c>
      <c r="B45" s="61" t="s">
        <v>165</v>
      </c>
      <c r="C45" s="2" t="s">
        <v>164</v>
      </c>
      <c r="D45" s="164">
        <f>D55+D46</f>
        <v>1077871.134</v>
      </c>
      <c r="E45" s="164">
        <f>E46+E55</f>
        <v>247760.407</v>
      </c>
      <c r="F45" s="169">
        <f>F46+F55</f>
        <v>246735.107</v>
      </c>
      <c r="G45" s="179">
        <f t="shared" si="0"/>
        <v>99.58617278183596</v>
      </c>
      <c r="H45" s="104">
        <f t="shared" si="1"/>
        <v>22.890965275631917</v>
      </c>
      <c r="I45" s="104"/>
      <c r="J45" s="104"/>
      <c r="K45" s="104"/>
      <c r="L45" s="28" t="s">
        <v>71</v>
      </c>
      <c r="M45" s="27"/>
      <c r="N45" s="27"/>
    </row>
    <row r="46" spans="1:12" s="7" customFormat="1" ht="18" customHeight="1">
      <c r="A46" s="62"/>
      <c r="B46" s="63"/>
      <c r="C46" s="47" t="s">
        <v>37</v>
      </c>
      <c r="D46" s="139">
        <v>1071879.306</v>
      </c>
      <c r="E46" s="139">
        <v>247760.407</v>
      </c>
      <c r="F46" s="168">
        <v>246735.107</v>
      </c>
      <c r="G46" s="178">
        <f t="shared" si="0"/>
        <v>99.58617278183596</v>
      </c>
      <c r="H46" s="105">
        <f t="shared" si="1"/>
        <v>23.01892625586336</v>
      </c>
      <c r="I46" s="105">
        <f>I47+I48+I49+I50+I51+I52+I53+I54</f>
        <v>247291.20399999997</v>
      </c>
      <c r="J46" s="105">
        <f aca="true" t="shared" si="5" ref="J46:J54">I46-D46</f>
        <v>-824588.1020000002</v>
      </c>
      <c r="K46" s="105">
        <f aca="true" t="shared" si="6" ref="K46:K54">I46/D46</f>
        <v>0.2307080681712498</v>
      </c>
      <c r="L46" s="18">
        <f>G46-95</f>
        <v>4.5861727818359554</v>
      </c>
    </row>
    <row r="47" spans="1:14" s="74" customFormat="1" ht="27.75" customHeight="1" hidden="1">
      <c r="A47" s="36">
        <v>924</v>
      </c>
      <c r="B47" s="93"/>
      <c r="C47" s="47" t="s">
        <v>95</v>
      </c>
      <c r="D47" s="139">
        <v>15956.598</v>
      </c>
      <c r="E47" s="139">
        <v>14771.788</v>
      </c>
      <c r="F47" s="168">
        <v>13923.385</v>
      </c>
      <c r="G47" s="105">
        <f t="shared" si="0"/>
        <v>94.2565991334292</v>
      </c>
      <c r="H47" s="105">
        <f t="shared" si="1"/>
        <v>87.25785408644123</v>
      </c>
      <c r="I47" s="105">
        <v>15669.81</v>
      </c>
      <c r="J47" s="105">
        <f t="shared" si="5"/>
        <v>-286.78800000000047</v>
      </c>
      <c r="K47" s="104">
        <f t="shared" si="6"/>
        <v>0.9820269959799701</v>
      </c>
      <c r="L47" s="18">
        <f aca="true" t="shared" si="7" ref="L47:L55">G47-95</f>
        <v>-0.743400866570795</v>
      </c>
      <c r="M47" s="7"/>
      <c r="N47" s="7"/>
    </row>
    <row r="48" spans="1:12" s="74" customFormat="1" ht="40.5" customHeight="1" hidden="1">
      <c r="A48" s="36">
        <v>924</v>
      </c>
      <c r="B48" s="93"/>
      <c r="C48" s="47" t="s">
        <v>151</v>
      </c>
      <c r="D48" s="139">
        <v>0.87</v>
      </c>
      <c r="E48" s="139">
        <v>0.87</v>
      </c>
      <c r="F48" s="139">
        <v>0.87</v>
      </c>
      <c r="G48" s="105">
        <f t="shared" si="0"/>
        <v>100</v>
      </c>
      <c r="H48" s="105">
        <f t="shared" si="1"/>
        <v>100</v>
      </c>
      <c r="I48" s="105">
        <v>0.87</v>
      </c>
      <c r="J48" s="105">
        <f t="shared" si="5"/>
        <v>0</v>
      </c>
      <c r="K48" s="104">
        <f t="shared" si="6"/>
        <v>1</v>
      </c>
      <c r="L48" s="18">
        <f t="shared" si="7"/>
        <v>5</v>
      </c>
    </row>
    <row r="49" spans="1:12" s="74" customFormat="1" ht="27.75" customHeight="1" hidden="1">
      <c r="A49" s="36">
        <v>924</v>
      </c>
      <c r="B49" s="93"/>
      <c r="C49" s="47" t="s">
        <v>103</v>
      </c>
      <c r="D49" s="139">
        <v>803904.409</v>
      </c>
      <c r="E49" s="139">
        <v>715800.464</v>
      </c>
      <c r="F49" s="168">
        <v>645001.643</v>
      </c>
      <c r="G49" s="105">
        <f t="shared" si="0"/>
        <v>90.10914010807348</v>
      </c>
      <c r="H49" s="105">
        <f t="shared" si="1"/>
        <v>80.23362426912625</v>
      </c>
      <c r="I49" s="105">
        <v>228792.612</v>
      </c>
      <c r="J49" s="105">
        <f t="shared" si="5"/>
        <v>-575111.797</v>
      </c>
      <c r="K49" s="104">
        <f t="shared" si="6"/>
        <v>0.2846017628944239</v>
      </c>
      <c r="L49" s="18">
        <f t="shared" si="7"/>
        <v>-4.8908598919265245</v>
      </c>
    </row>
    <row r="50" spans="1:12" s="74" customFormat="1" ht="38.25" customHeight="1" hidden="1">
      <c r="A50" s="36">
        <v>924</v>
      </c>
      <c r="B50" s="93"/>
      <c r="C50" s="47" t="s">
        <v>119</v>
      </c>
      <c r="D50" s="139">
        <f>1137.4+290.35</f>
        <v>1427.75</v>
      </c>
      <c r="E50" s="139">
        <f>1137.4+290.35</f>
        <v>1427.75</v>
      </c>
      <c r="F50" s="168">
        <f>0+290.313</f>
        <v>290.313</v>
      </c>
      <c r="G50" s="105">
        <f t="shared" si="0"/>
        <v>20.3336018210471</v>
      </c>
      <c r="H50" s="105">
        <f t="shared" si="1"/>
        <v>20.3336018210471</v>
      </c>
      <c r="I50" s="105">
        <v>1427.713</v>
      </c>
      <c r="J50" s="105">
        <f t="shared" si="5"/>
        <v>-0.03700000000003456</v>
      </c>
      <c r="K50" s="104">
        <f t="shared" si="6"/>
        <v>0.9999740850989318</v>
      </c>
      <c r="L50" s="18">
        <f t="shared" si="7"/>
        <v>-74.6663981789529</v>
      </c>
    </row>
    <row r="51" spans="1:14" s="74" customFormat="1" ht="40.5" customHeight="1" hidden="1">
      <c r="A51" s="36">
        <v>924</v>
      </c>
      <c r="B51" s="93"/>
      <c r="C51" s="47" t="s">
        <v>140</v>
      </c>
      <c r="D51" s="139">
        <v>325.429</v>
      </c>
      <c r="E51" s="139">
        <v>325.429</v>
      </c>
      <c r="F51" s="168">
        <v>325.429</v>
      </c>
      <c r="G51" s="105">
        <f t="shared" si="0"/>
        <v>100</v>
      </c>
      <c r="H51" s="105">
        <f t="shared" si="1"/>
        <v>100</v>
      </c>
      <c r="I51" s="105">
        <v>325.429</v>
      </c>
      <c r="J51" s="105">
        <f t="shared" si="5"/>
        <v>0</v>
      </c>
      <c r="K51" s="104">
        <f t="shared" si="6"/>
        <v>1</v>
      </c>
      <c r="L51" s="18">
        <f t="shared" si="7"/>
        <v>5</v>
      </c>
      <c r="M51" s="7"/>
      <c r="N51" s="7"/>
    </row>
    <row r="52" spans="1:13" s="74" customFormat="1" ht="50.25" customHeight="1" hidden="1">
      <c r="A52" s="36">
        <v>924</v>
      </c>
      <c r="B52" s="93"/>
      <c r="C52" s="47" t="s">
        <v>141</v>
      </c>
      <c r="D52" s="139">
        <v>2798.776</v>
      </c>
      <c r="E52" s="139">
        <v>0</v>
      </c>
      <c r="F52" s="168">
        <v>0</v>
      </c>
      <c r="G52" s="105" t="e">
        <f t="shared" si="0"/>
        <v>#DIV/0!</v>
      </c>
      <c r="H52" s="105">
        <f t="shared" si="1"/>
        <v>0</v>
      </c>
      <c r="I52" s="105">
        <v>0</v>
      </c>
      <c r="J52" s="105">
        <f t="shared" si="5"/>
        <v>-2798.776</v>
      </c>
      <c r="K52" s="104">
        <f t="shared" si="6"/>
        <v>0</v>
      </c>
      <c r="L52" s="18" t="e">
        <f t="shared" si="7"/>
        <v>#DIV/0!</v>
      </c>
      <c r="M52" s="7"/>
    </row>
    <row r="53" spans="1:12" s="74" customFormat="1" ht="39.75" customHeight="1" hidden="1">
      <c r="A53" s="36">
        <v>924</v>
      </c>
      <c r="B53" s="93"/>
      <c r="C53" s="47" t="s">
        <v>162</v>
      </c>
      <c r="D53" s="139">
        <v>20000</v>
      </c>
      <c r="E53" s="139">
        <v>0</v>
      </c>
      <c r="F53" s="168">
        <v>0</v>
      </c>
      <c r="G53" s="105" t="e">
        <f t="shared" si="0"/>
        <v>#DIV/0!</v>
      </c>
      <c r="H53" s="105">
        <f t="shared" si="1"/>
        <v>0</v>
      </c>
      <c r="I53" s="105">
        <v>0</v>
      </c>
      <c r="J53" s="105">
        <f t="shared" si="5"/>
        <v>-20000</v>
      </c>
      <c r="K53" s="104">
        <f t="shared" si="6"/>
        <v>0</v>
      </c>
      <c r="L53" s="18" t="e">
        <f t="shared" si="7"/>
        <v>#DIV/0!</v>
      </c>
    </row>
    <row r="54" spans="1:12" s="74" customFormat="1" ht="39" customHeight="1" hidden="1">
      <c r="A54" s="36">
        <v>924</v>
      </c>
      <c r="B54" s="93"/>
      <c r="C54" s="43" t="s">
        <v>173</v>
      </c>
      <c r="D54" s="139">
        <v>2754.7</v>
      </c>
      <c r="E54" s="139">
        <v>2598.349</v>
      </c>
      <c r="F54" s="168">
        <v>1074.768</v>
      </c>
      <c r="G54" s="105">
        <f t="shared" si="0"/>
        <v>41.36349658956514</v>
      </c>
      <c r="H54" s="105">
        <f t="shared" si="1"/>
        <v>39.01579119323338</v>
      </c>
      <c r="I54" s="105">
        <v>1074.77</v>
      </c>
      <c r="J54" s="105">
        <f t="shared" si="5"/>
        <v>-1679.9299999999998</v>
      </c>
      <c r="K54" s="104">
        <f t="shared" si="6"/>
        <v>0.39015863796420663</v>
      </c>
      <c r="L54" s="18">
        <f t="shared" si="7"/>
        <v>-53.63650341043486</v>
      </c>
    </row>
    <row r="55" spans="1:12" s="7" customFormat="1" ht="27.75" customHeight="1">
      <c r="A55" s="64"/>
      <c r="B55" s="65"/>
      <c r="C55" s="47" t="s">
        <v>75</v>
      </c>
      <c r="D55" s="139">
        <v>5991.828</v>
      </c>
      <c r="E55" s="139">
        <v>0</v>
      </c>
      <c r="F55" s="168">
        <v>0</v>
      </c>
      <c r="G55" s="105">
        <v>0</v>
      </c>
      <c r="H55" s="105">
        <f t="shared" si="1"/>
        <v>0</v>
      </c>
      <c r="I55" s="105"/>
      <c r="J55" s="105"/>
      <c r="K55" s="104"/>
      <c r="L55" s="18">
        <f t="shared" si="7"/>
        <v>-95</v>
      </c>
    </row>
    <row r="56" spans="1:12" s="7" customFormat="1" ht="36.75" customHeight="1">
      <c r="A56" s="44" t="s">
        <v>3</v>
      </c>
      <c r="B56" s="45" t="s">
        <v>85</v>
      </c>
      <c r="C56" s="2" t="s">
        <v>42</v>
      </c>
      <c r="D56" s="164">
        <f>D57+D65+D66</f>
        <v>10287222.933</v>
      </c>
      <c r="E56" s="174">
        <f>E57+E65+E66</f>
        <v>2436884.2229999998</v>
      </c>
      <c r="F56" s="164">
        <f>F57+F65+F66</f>
        <v>2368597.9960000003</v>
      </c>
      <c r="G56" s="104">
        <f t="shared" si="0"/>
        <v>97.19780585571137</v>
      </c>
      <c r="H56" s="104">
        <f t="shared" si="1"/>
        <v>23.024658952435676</v>
      </c>
      <c r="I56" s="104"/>
      <c r="J56" s="104"/>
      <c r="K56" s="104"/>
      <c r="L56" s="28" t="s">
        <v>71</v>
      </c>
    </row>
    <row r="57" spans="1:12" s="27" customFormat="1" ht="17.25" customHeight="1">
      <c r="A57" s="183"/>
      <c r="B57" s="184"/>
      <c r="C57" s="47" t="s">
        <v>37</v>
      </c>
      <c r="D57" s="139">
        <v>3673549.363</v>
      </c>
      <c r="E57" s="171">
        <v>869109.043</v>
      </c>
      <c r="F57" s="139">
        <v>833175.155</v>
      </c>
      <c r="G57" s="105">
        <f t="shared" si="0"/>
        <v>95.86543388434173</v>
      </c>
      <c r="H57" s="105">
        <f t="shared" si="1"/>
        <v>22.680385443890934</v>
      </c>
      <c r="I57" s="105">
        <f>I58+I59+I61+I62+I63+I64+I60</f>
        <v>4486815.196</v>
      </c>
      <c r="J57" s="105">
        <f aca="true" t="shared" si="8" ref="J57:J64">I57-D57</f>
        <v>813265.8330000006</v>
      </c>
      <c r="K57" s="105">
        <f aca="true" t="shared" si="9" ref="K57:K64">I57/D57</f>
        <v>1.221384212552366</v>
      </c>
      <c r="L57" s="18">
        <f>G57-95</f>
        <v>0.8654338843417264</v>
      </c>
    </row>
    <row r="58" spans="1:12" s="76" customFormat="1" ht="27" customHeight="1" hidden="1">
      <c r="A58" s="1" t="s">
        <v>3</v>
      </c>
      <c r="B58" s="92"/>
      <c r="C58" s="47" t="s">
        <v>95</v>
      </c>
      <c r="D58" s="153">
        <v>74642.517</v>
      </c>
      <c r="E58" s="163">
        <v>62227.405</v>
      </c>
      <c r="F58" s="153">
        <v>56767.358</v>
      </c>
      <c r="G58" s="105">
        <f t="shared" si="0"/>
        <v>91.22565532019212</v>
      </c>
      <c r="H58" s="105">
        <f t="shared" si="1"/>
        <v>76.05230943645697</v>
      </c>
      <c r="I58" s="105">
        <v>73255.79</v>
      </c>
      <c r="J58" s="105">
        <f t="shared" si="8"/>
        <v>-1386.7270000000135</v>
      </c>
      <c r="K58" s="104">
        <f t="shared" si="9"/>
        <v>0.9814217545745407</v>
      </c>
      <c r="L58" s="18">
        <f aca="true" t="shared" si="10" ref="L58:L66">G58-95</f>
        <v>-3.774344679807882</v>
      </c>
    </row>
    <row r="59" spans="1:12" s="76" customFormat="1" ht="39.75" customHeight="1" hidden="1">
      <c r="A59" s="1" t="s">
        <v>3</v>
      </c>
      <c r="B59" s="92"/>
      <c r="C59" s="47" t="s">
        <v>151</v>
      </c>
      <c r="D59" s="153">
        <v>2191.992</v>
      </c>
      <c r="E59" s="163">
        <v>2026.992</v>
      </c>
      <c r="F59" s="153">
        <v>1428.992</v>
      </c>
      <c r="G59" s="105">
        <f t="shared" si="0"/>
        <v>70.49815687481747</v>
      </c>
      <c r="H59" s="105">
        <f t="shared" si="1"/>
        <v>65.19147880101751</v>
      </c>
      <c r="I59" s="105">
        <v>1429</v>
      </c>
      <c r="J59" s="105">
        <f t="shared" si="8"/>
        <v>-762.9920000000002</v>
      </c>
      <c r="K59" s="104">
        <f t="shared" si="9"/>
        <v>0.6519184376585315</v>
      </c>
      <c r="L59" s="18">
        <f t="shared" si="10"/>
        <v>-24.501843125182532</v>
      </c>
    </row>
    <row r="60" spans="1:12" s="76" customFormat="1" ht="39.75" customHeight="1" hidden="1">
      <c r="A60" s="1" t="s">
        <v>3</v>
      </c>
      <c r="B60" s="92"/>
      <c r="C60" s="47" t="s">
        <v>169</v>
      </c>
      <c r="D60" s="153">
        <v>168.078</v>
      </c>
      <c r="E60" s="163">
        <v>168.078</v>
      </c>
      <c r="F60" s="153">
        <v>76.952</v>
      </c>
      <c r="G60" s="105">
        <f t="shared" si="0"/>
        <v>45.78350527731172</v>
      </c>
      <c r="H60" s="105">
        <f t="shared" si="1"/>
        <v>45.78350527731172</v>
      </c>
      <c r="I60" s="105">
        <v>168.078</v>
      </c>
      <c r="J60" s="105">
        <f>I60-D60</f>
        <v>0</v>
      </c>
      <c r="K60" s="104">
        <f>I60/D60</f>
        <v>1</v>
      </c>
      <c r="L60" s="18">
        <f t="shared" si="10"/>
        <v>-49.21649472268828</v>
      </c>
    </row>
    <row r="61" spans="1:12" s="76" customFormat="1" ht="27" customHeight="1" hidden="1">
      <c r="A61" s="1" t="s">
        <v>3</v>
      </c>
      <c r="B61" s="92"/>
      <c r="C61" s="47" t="s">
        <v>103</v>
      </c>
      <c r="D61" s="153">
        <v>4490387.132</v>
      </c>
      <c r="E61" s="163">
        <v>4130748.522</v>
      </c>
      <c r="F61" s="153">
        <v>3986238.454</v>
      </c>
      <c r="G61" s="105">
        <f t="shared" si="0"/>
        <v>96.50160092703895</v>
      </c>
      <c r="H61" s="105">
        <f t="shared" si="1"/>
        <v>88.77271239249578</v>
      </c>
      <c r="I61" s="105">
        <v>4366085</v>
      </c>
      <c r="J61" s="105">
        <f t="shared" si="8"/>
        <v>-124302.13200000022</v>
      </c>
      <c r="K61" s="104">
        <f t="shared" si="9"/>
        <v>0.9723181702721839</v>
      </c>
      <c r="L61" s="18">
        <f t="shared" si="10"/>
        <v>1.5016009270389503</v>
      </c>
    </row>
    <row r="62" spans="1:12" s="76" customFormat="1" ht="39.75" customHeight="1" hidden="1">
      <c r="A62" s="1" t="s">
        <v>3</v>
      </c>
      <c r="B62" s="92"/>
      <c r="C62" s="47" t="s">
        <v>104</v>
      </c>
      <c r="D62" s="153">
        <v>41596.887</v>
      </c>
      <c r="E62" s="163">
        <v>41097.5698</v>
      </c>
      <c r="F62" s="153">
        <v>39629.406</v>
      </c>
      <c r="G62" s="105">
        <f t="shared" si="0"/>
        <v>96.42761407269391</v>
      </c>
      <c r="H62" s="105">
        <f t="shared" si="1"/>
        <v>95.2701244206087</v>
      </c>
      <c r="I62" s="105">
        <f>37105.715+2670.57</f>
        <v>39776.284999999996</v>
      </c>
      <c r="J62" s="105">
        <f t="shared" si="8"/>
        <v>-1820.6020000000062</v>
      </c>
      <c r="K62" s="104">
        <f t="shared" si="9"/>
        <v>0.9562322536299409</v>
      </c>
      <c r="L62" s="18">
        <f t="shared" si="10"/>
        <v>1.4276140726939133</v>
      </c>
    </row>
    <row r="63" spans="1:12" s="76" customFormat="1" ht="41.25" customHeight="1" hidden="1">
      <c r="A63" s="1" t="s">
        <v>3</v>
      </c>
      <c r="B63" s="92"/>
      <c r="C63" s="47" t="s">
        <v>118</v>
      </c>
      <c r="D63" s="153">
        <v>2389.05</v>
      </c>
      <c r="E63" s="163">
        <v>2389.049</v>
      </c>
      <c r="F63" s="153">
        <v>2370.953</v>
      </c>
      <c r="G63" s="105">
        <f t="shared" si="0"/>
        <v>99.24254379043711</v>
      </c>
      <c r="H63" s="105">
        <f t="shared" si="1"/>
        <v>99.24250224984826</v>
      </c>
      <c r="I63" s="105">
        <v>2378.116</v>
      </c>
      <c r="J63" s="105">
        <f t="shared" si="8"/>
        <v>-10.934000000000196</v>
      </c>
      <c r="K63" s="104">
        <f t="shared" si="9"/>
        <v>0.995423285406333</v>
      </c>
      <c r="L63" s="18">
        <f t="shared" si="10"/>
        <v>4.242543790437111</v>
      </c>
    </row>
    <row r="64" spans="1:12" s="76" customFormat="1" ht="39.75" customHeight="1" hidden="1">
      <c r="A64" s="1" t="s">
        <v>3</v>
      </c>
      <c r="B64" s="92"/>
      <c r="C64" s="47" t="s">
        <v>107</v>
      </c>
      <c r="D64" s="153">
        <v>3892.3</v>
      </c>
      <c r="E64" s="163">
        <v>3567.938</v>
      </c>
      <c r="F64" s="153">
        <v>3364.323</v>
      </c>
      <c r="G64" s="105">
        <f t="shared" si="0"/>
        <v>94.29320240430185</v>
      </c>
      <c r="H64" s="105">
        <f t="shared" si="1"/>
        <v>86.43534671017136</v>
      </c>
      <c r="I64" s="105">
        <v>3722.927</v>
      </c>
      <c r="J64" s="105">
        <f t="shared" si="8"/>
        <v>-169.37300000000005</v>
      </c>
      <c r="K64" s="104">
        <f t="shared" si="9"/>
        <v>0.9564851116306554</v>
      </c>
      <c r="L64" s="18">
        <f t="shared" si="10"/>
        <v>-0.7067975956981485</v>
      </c>
    </row>
    <row r="65" spans="1:12" s="7" customFormat="1" ht="16.5" customHeight="1">
      <c r="A65" s="192"/>
      <c r="B65" s="193"/>
      <c r="C65" s="47" t="s">
        <v>38</v>
      </c>
      <c r="D65" s="139">
        <v>6578006.2</v>
      </c>
      <c r="E65" s="171">
        <v>1536725.18</v>
      </c>
      <c r="F65" s="168">
        <v>1535422.841</v>
      </c>
      <c r="G65" s="105">
        <f t="shared" si="0"/>
        <v>99.91525231596712</v>
      </c>
      <c r="H65" s="105">
        <f t="shared" si="1"/>
        <v>23.34176640028098</v>
      </c>
      <c r="I65" s="105">
        <f>H65/G65*100</f>
        <v>23.36156478539044</v>
      </c>
      <c r="J65" s="105">
        <f>H65/F65*100</f>
        <v>0.0015202174786639753</v>
      </c>
      <c r="K65" s="105">
        <f>J65/I65*100</f>
        <v>0.006507344403636309</v>
      </c>
      <c r="L65" s="18">
        <f t="shared" si="10"/>
        <v>4.915252315967123</v>
      </c>
    </row>
    <row r="66" spans="1:12" s="7" customFormat="1" ht="27" customHeight="1">
      <c r="A66" s="181"/>
      <c r="B66" s="182"/>
      <c r="C66" s="47" t="s">
        <v>75</v>
      </c>
      <c r="D66" s="139">
        <v>35667.37</v>
      </c>
      <c r="E66" s="139">
        <v>31050</v>
      </c>
      <c r="F66" s="139">
        <v>0</v>
      </c>
      <c r="G66" s="105">
        <f>F66/E66*100</f>
        <v>0</v>
      </c>
      <c r="H66" s="105">
        <f t="shared" si="1"/>
        <v>0</v>
      </c>
      <c r="I66" s="105"/>
      <c r="J66" s="105"/>
      <c r="K66" s="104"/>
      <c r="L66" s="18">
        <f t="shared" si="10"/>
        <v>-95</v>
      </c>
    </row>
    <row r="67" spans="1:12" s="7" customFormat="1" ht="29.25" customHeight="1">
      <c r="A67" s="42" t="s">
        <v>4</v>
      </c>
      <c r="B67" s="40" t="s">
        <v>5</v>
      </c>
      <c r="C67" s="2" t="s">
        <v>43</v>
      </c>
      <c r="D67" s="164">
        <f>D68+D83</f>
        <v>278355.7</v>
      </c>
      <c r="E67" s="164">
        <f>E68+E83</f>
        <v>120545.266</v>
      </c>
      <c r="F67" s="164">
        <f>F68+F83</f>
        <v>120202.973</v>
      </c>
      <c r="G67" s="180">
        <f t="shared" si="0"/>
        <v>99.71604608678702</v>
      </c>
      <c r="H67" s="104">
        <f t="shared" si="1"/>
        <v>43.18322671315873</v>
      </c>
      <c r="I67" s="104"/>
      <c r="J67" s="104"/>
      <c r="K67" s="104"/>
      <c r="L67" s="28" t="s">
        <v>71</v>
      </c>
    </row>
    <row r="68" spans="1:12" s="27" customFormat="1" ht="17.25" customHeight="1">
      <c r="A68" s="25"/>
      <c r="B68" s="26"/>
      <c r="C68" s="43" t="s">
        <v>37</v>
      </c>
      <c r="D68" s="139">
        <v>277240.7</v>
      </c>
      <c r="E68" s="139">
        <v>120360.128</v>
      </c>
      <c r="F68" s="139">
        <v>120049.796</v>
      </c>
      <c r="G68" s="178">
        <f t="shared" si="0"/>
        <v>99.74216378367427</v>
      </c>
      <c r="H68" s="105">
        <f t="shared" si="1"/>
        <v>43.301649433146</v>
      </c>
      <c r="I68" s="105">
        <v>286240.6816</v>
      </c>
      <c r="J68" s="105">
        <v>-1213.9433999999892</v>
      </c>
      <c r="K68" s="105">
        <v>0.9957769216619841</v>
      </c>
      <c r="L68" s="18">
        <f>G68-95</f>
        <v>4.742163783674272</v>
      </c>
    </row>
    <row r="69" spans="1:12" s="76" customFormat="1" ht="27" customHeight="1" hidden="1">
      <c r="A69" s="1" t="s">
        <v>4</v>
      </c>
      <c r="B69" s="92"/>
      <c r="C69" s="43" t="s">
        <v>95</v>
      </c>
      <c r="D69" s="139">
        <v>30049.949</v>
      </c>
      <c r="E69" s="153">
        <v>27694.123</v>
      </c>
      <c r="F69" s="139">
        <v>26784.964</v>
      </c>
      <c r="G69" s="105">
        <f aca="true" t="shared" si="11" ref="G69:G83">F69/E69*100</f>
        <v>96.71714103385763</v>
      </c>
      <c r="H69" s="105">
        <f aca="true" t="shared" si="12" ref="H69:H83">F69/D69*100</f>
        <v>89.1348068510865</v>
      </c>
      <c r="I69" s="105">
        <v>29973.760000000002</v>
      </c>
      <c r="J69" s="105">
        <v>-76.18899999999849</v>
      </c>
      <c r="K69" s="104">
        <v>0.9974645880430613</v>
      </c>
      <c r="L69" s="18">
        <f aca="true" t="shared" si="13" ref="L69:L100">G69-95</f>
        <v>1.7171410338576294</v>
      </c>
    </row>
    <row r="70" spans="1:12" s="76" customFormat="1" ht="54" customHeight="1" hidden="1">
      <c r="A70" s="1" t="s">
        <v>4</v>
      </c>
      <c r="B70" s="92"/>
      <c r="C70" s="43" t="s">
        <v>153</v>
      </c>
      <c r="D70" s="139">
        <v>120</v>
      </c>
      <c r="E70" s="153">
        <v>120</v>
      </c>
      <c r="F70" s="139">
        <v>120</v>
      </c>
      <c r="G70" s="105">
        <f t="shared" si="11"/>
        <v>100</v>
      </c>
      <c r="H70" s="105">
        <f t="shared" si="12"/>
        <v>100</v>
      </c>
      <c r="I70" s="105">
        <v>120</v>
      </c>
      <c r="J70" s="105">
        <v>0</v>
      </c>
      <c r="K70" s="104">
        <v>1</v>
      </c>
      <c r="L70" s="18">
        <f t="shared" si="13"/>
        <v>5</v>
      </c>
    </row>
    <row r="71" spans="1:12" s="76" customFormat="1" ht="38.25" customHeight="1" hidden="1">
      <c r="A71" s="1" t="s">
        <v>4</v>
      </c>
      <c r="B71" s="92"/>
      <c r="C71" s="43" t="s">
        <v>135</v>
      </c>
      <c r="D71" s="139">
        <v>352.3</v>
      </c>
      <c r="E71" s="153">
        <v>352.3</v>
      </c>
      <c r="F71" s="139">
        <v>352.3</v>
      </c>
      <c r="G71" s="105">
        <f t="shared" si="11"/>
        <v>100</v>
      </c>
      <c r="H71" s="105">
        <f t="shared" si="12"/>
        <v>100</v>
      </c>
      <c r="I71" s="105">
        <v>352.3</v>
      </c>
      <c r="J71" s="105">
        <v>0</v>
      </c>
      <c r="K71" s="104">
        <v>1</v>
      </c>
      <c r="L71" s="18">
        <f t="shared" si="13"/>
        <v>5</v>
      </c>
    </row>
    <row r="72" spans="1:12" s="76" customFormat="1" ht="27" customHeight="1" hidden="1">
      <c r="A72" s="1" t="s">
        <v>4</v>
      </c>
      <c r="B72" s="92"/>
      <c r="C72" s="43" t="s">
        <v>98</v>
      </c>
      <c r="D72" s="139">
        <v>2299.905</v>
      </c>
      <c r="E72" s="153">
        <v>2001.165</v>
      </c>
      <c r="F72" s="139">
        <v>1942.263</v>
      </c>
      <c r="G72" s="105">
        <f t="shared" si="11"/>
        <v>97.0566145220409</v>
      </c>
      <c r="H72" s="105">
        <f t="shared" si="12"/>
        <v>84.44970553131542</v>
      </c>
      <c r="I72" s="105">
        <v>2170.396</v>
      </c>
      <c r="J72" s="105">
        <v>-129.50900000000001</v>
      </c>
      <c r="K72" s="104">
        <v>0.9436894132583737</v>
      </c>
      <c r="L72" s="18">
        <f t="shared" si="13"/>
        <v>2.0566145220409027</v>
      </c>
    </row>
    <row r="73" spans="1:12" s="76" customFormat="1" ht="27.75" customHeight="1" hidden="1">
      <c r="A73" s="1" t="s">
        <v>4</v>
      </c>
      <c r="B73" s="92"/>
      <c r="C73" s="43" t="s">
        <v>97</v>
      </c>
      <c r="D73" s="139">
        <v>694.1</v>
      </c>
      <c r="E73" s="153">
        <v>694.1</v>
      </c>
      <c r="F73" s="139">
        <v>688.397</v>
      </c>
      <c r="G73" s="105">
        <f t="shared" si="11"/>
        <v>99.17836046679153</v>
      </c>
      <c r="H73" s="105">
        <f t="shared" si="12"/>
        <v>99.17836046679153</v>
      </c>
      <c r="I73" s="105">
        <v>694.087</v>
      </c>
      <c r="J73" s="105">
        <v>-0.013000000000033651</v>
      </c>
      <c r="K73" s="104">
        <v>0.9999812707102722</v>
      </c>
      <c r="L73" s="18">
        <f t="shared" si="13"/>
        <v>4.178360466791531</v>
      </c>
    </row>
    <row r="74" spans="1:12" s="76" customFormat="1" ht="27.75" customHeight="1" hidden="1">
      <c r="A74" s="1" t="s">
        <v>4</v>
      </c>
      <c r="B74" s="92"/>
      <c r="C74" s="43" t="s">
        <v>96</v>
      </c>
      <c r="D74" s="139">
        <v>1115.6</v>
      </c>
      <c r="E74" s="153">
        <v>1076.326</v>
      </c>
      <c r="F74" s="139">
        <v>1076.326</v>
      </c>
      <c r="G74" s="105">
        <f t="shared" si="11"/>
        <v>100</v>
      </c>
      <c r="H74" s="105">
        <f t="shared" si="12"/>
        <v>96.4795625672284</v>
      </c>
      <c r="I74" s="105">
        <v>1115.6</v>
      </c>
      <c r="J74" s="105">
        <v>0</v>
      </c>
      <c r="K74" s="104">
        <v>1</v>
      </c>
      <c r="L74" s="18">
        <f t="shared" si="13"/>
        <v>5</v>
      </c>
    </row>
    <row r="75" spans="1:12" s="76" customFormat="1" ht="39" hidden="1">
      <c r="A75" s="1" t="s">
        <v>4</v>
      </c>
      <c r="B75" s="92"/>
      <c r="C75" s="43" t="s">
        <v>99</v>
      </c>
      <c r="D75" s="139">
        <v>7002.261</v>
      </c>
      <c r="E75" s="153">
        <v>6157.882</v>
      </c>
      <c r="F75" s="139">
        <v>6126.934</v>
      </c>
      <c r="G75" s="105">
        <f t="shared" si="11"/>
        <v>99.49742460151072</v>
      </c>
      <c r="H75" s="105">
        <f t="shared" si="12"/>
        <v>87.49936627612138</v>
      </c>
      <c r="I75" s="105">
        <v>6838.5206</v>
      </c>
      <c r="J75" s="105">
        <v>-163.7404000000006</v>
      </c>
      <c r="K75" s="104">
        <v>0.9766160672959776</v>
      </c>
      <c r="L75" s="18">
        <f t="shared" si="13"/>
        <v>4.4974246015107155</v>
      </c>
    </row>
    <row r="76" spans="1:12" s="76" customFormat="1" ht="26.25" customHeight="1" hidden="1">
      <c r="A76" s="1" t="s">
        <v>4</v>
      </c>
      <c r="B76" s="92"/>
      <c r="C76" s="43" t="s">
        <v>109</v>
      </c>
      <c r="D76" s="139">
        <v>671.3</v>
      </c>
      <c r="E76" s="153">
        <v>380</v>
      </c>
      <c r="F76" s="139">
        <v>377.266</v>
      </c>
      <c r="G76" s="105">
        <f t="shared" si="11"/>
        <v>99.28052631578947</v>
      </c>
      <c r="H76" s="105">
        <f t="shared" si="12"/>
        <v>56.19931476240132</v>
      </c>
      <c r="I76" s="105">
        <v>574.1</v>
      </c>
      <c r="J76" s="105">
        <v>-97.19999999999993</v>
      </c>
      <c r="K76" s="104">
        <v>0.8552063161030836</v>
      </c>
      <c r="L76" s="18">
        <f t="shared" si="13"/>
        <v>4.280526315789473</v>
      </c>
    </row>
    <row r="77" spans="1:12" s="76" customFormat="1" ht="27" customHeight="1" hidden="1">
      <c r="A77" s="1" t="s">
        <v>4</v>
      </c>
      <c r="B77" s="92"/>
      <c r="C77" s="97" t="s">
        <v>159</v>
      </c>
      <c r="D77" s="139">
        <v>803.932</v>
      </c>
      <c r="E77" s="153">
        <v>803.932</v>
      </c>
      <c r="F77" s="139">
        <v>687.13</v>
      </c>
      <c r="G77" s="105">
        <f t="shared" si="11"/>
        <v>85.47115925227506</v>
      </c>
      <c r="H77" s="105">
        <f t="shared" si="12"/>
        <v>85.47115925227506</v>
      </c>
      <c r="I77" s="105">
        <v>687.13</v>
      </c>
      <c r="J77" s="105">
        <v>-116.80200000000002</v>
      </c>
      <c r="K77" s="104">
        <v>0.8547115925227506</v>
      </c>
      <c r="L77" s="18">
        <f t="shared" si="13"/>
        <v>-9.528840747724942</v>
      </c>
    </row>
    <row r="78" spans="1:12" s="76" customFormat="1" ht="26.25" customHeight="1" hidden="1">
      <c r="A78" s="71" t="s">
        <v>4</v>
      </c>
      <c r="B78" s="72"/>
      <c r="C78" s="73" t="s">
        <v>160</v>
      </c>
      <c r="D78" s="139">
        <v>0</v>
      </c>
      <c r="E78" s="153">
        <v>0</v>
      </c>
      <c r="F78" s="139">
        <v>0</v>
      </c>
      <c r="G78" s="105" t="e">
        <f t="shared" si="11"/>
        <v>#DIV/0!</v>
      </c>
      <c r="H78" s="105" t="e">
        <f t="shared" si="12"/>
        <v>#DIV/0!</v>
      </c>
      <c r="I78" s="139">
        <v>0</v>
      </c>
      <c r="J78" s="105">
        <v>0</v>
      </c>
      <c r="K78" s="104" t="e">
        <v>#DIV/0!</v>
      </c>
      <c r="L78" s="18" t="e">
        <f t="shared" si="13"/>
        <v>#DIV/0!</v>
      </c>
    </row>
    <row r="79" spans="1:12" s="76" customFormat="1" ht="27.75" customHeight="1" hidden="1">
      <c r="A79" s="1" t="s">
        <v>4</v>
      </c>
      <c r="B79" s="92"/>
      <c r="C79" s="97" t="s">
        <v>110</v>
      </c>
      <c r="D79" s="139">
        <v>236737.512</v>
      </c>
      <c r="E79" s="153">
        <v>202530.998</v>
      </c>
      <c r="F79" s="139">
        <v>200166.747</v>
      </c>
      <c r="G79" s="105">
        <f t="shared" si="11"/>
        <v>98.83264733628579</v>
      </c>
      <c r="H79" s="105">
        <f t="shared" si="12"/>
        <v>84.552188332536</v>
      </c>
      <c r="I79" s="105">
        <v>236259.95799999998</v>
      </c>
      <c r="J79" s="105">
        <v>-477.5540000000037</v>
      </c>
      <c r="K79" s="104">
        <v>0.9979827700478663</v>
      </c>
      <c r="L79" s="18">
        <f t="shared" si="13"/>
        <v>3.8326473362857882</v>
      </c>
    </row>
    <row r="80" spans="1:12" s="76" customFormat="1" ht="27.75" customHeight="1" hidden="1">
      <c r="A80" s="1" t="s">
        <v>4</v>
      </c>
      <c r="B80" s="92"/>
      <c r="C80" s="98" t="s">
        <v>111</v>
      </c>
      <c r="D80" s="139">
        <v>1260.8</v>
      </c>
      <c r="E80" s="153">
        <v>1260.8</v>
      </c>
      <c r="F80" s="139">
        <v>1222.976</v>
      </c>
      <c r="G80" s="105">
        <f t="shared" si="11"/>
        <v>97.00000000000001</v>
      </c>
      <c r="H80" s="105">
        <f t="shared" si="12"/>
        <v>97.00000000000001</v>
      </c>
      <c r="I80" s="105">
        <v>1223</v>
      </c>
      <c r="J80" s="105">
        <v>-37.799999999999955</v>
      </c>
      <c r="K80" s="104">
        <v>0.970019035532995</v>
      </c>
      <c r="L80" s="18">
        <f t="shared" si="13"/>
        <v>2.000000000000014</v>
      </c>
    </row>
    <row r="81" spans="1:12" s="76" customFormat="1" ht="27.75" customHeight="1" hidden="1">
      <c r="A81" s="1" t="s">
        <v>4</v>
      </c>
      <c r="B81" s="92"/>
      <c r="C81" s="97" t="s">
        <v>112</v>
      </c>
      <c r="D81" s="139">
        <v>2068.365</v>
      </c>
      <c r="E81" s="153">
        <v>1860.191</v>
      </c>
      <c r="F81" s="139">
        <v>1699.741</v>
      </c>
      <c r="G81" s="105">
        <f t="shared" si="11"/>
        <v>91.37454164652983</v>
      </c>
      <c r="H81" s="105">
        <f t="shared" si="12"/>
        <v>82.17800049797788</v>
      </c>
      <c r="I81" s="105">
        <v>1954</v>
      </c>
      <c r="J81" s="105">
        <v>-114.36499999999978</v>
      </c>
      <c r="K81" s="104">
        <v>0.9447075346952787</v>
      </c>
      <c r="L81" s="18">
        <f t="shared" si="13"/>
        <v>-3.625458353470165</v>
      </c>
    </row>
    <row r="82" spans="1:12" s="76" customFormat="1" ht="52.5" hidden="1">
      <c r="A82" s="1" t="s">
        <v>4</v>
      </c>
      <c r="B82" s="92"/>
      <c r="C82" s="43" t="s">
        <v>100</v>
      </c>
      <c r="D82" s="139">
        <v>4278.6</v>
      </c>
      <c r="E82" s="153">
        <v>3978.41</v>
      </c>
      <c r="F82" s="139">
        <v>3877.749</v>
      </c>
      <c r="G82" s="105">
        <f t="shared" si="11"/>
        <v>97.46981834451451</v>
      </c>
      <c r="H82" s="105">
        <f t="shared" si="12"/>
        <v>90.63125788809423</v>
      </c>
      <c r="I82" s="105">
        <v>4277.83</v>
      </c>
      <c r="J82" s="105">
        <v>-0.7700000000004366</v>
      </c>
      <c r="K82" s="104">
        <v>0.9998200345907539</v>
      </c>
      <c r="L82" s="18">
        <f t="shared" si="13"/>
        <v>2.4698183445145077</v>
      </c>
    </row>
    <row r="83" spans="1:12" s="7" customFormat="1" ht="18" customHeight="1">
      <c r="A83" s="23"/>
      <c r="B83" s="24"/>
      <c r="C83" s="43" t="s">
        <v>38</v>
      </c>
      <c r="D83" s="139">
        <v>1115</v>
      </c>
      <c r="E83" s="139">
        <v>185.138</v>
      </c>
      <c r="F83" s="139">
        <v>153.177</v>
      </c>
      <c r="G83" s="105">
        <f t="shared" si="11"/>
        <v>82.73666130129956</v>
      </c>
      <c r="H83" s="105">
        <f t="shared" si="12"/>
        <v>13.737847533632285</v>
      </c>
      <c r="I83" s="105"/>
      <c r="J83" s="105"/>
      <c r="K83" s="105"/>
      <c r="L83" s="18">
        <f t="shared" si="13"/>
        <v>-12.263338698700437</v>
      </c>
    </row>
    <row r="84" spans="1:12" s="7" customFormat="1" ht="29.25" customHeight="1">
      <c r="A84" s="1" t="s">
        <v>6</v>
      </c>
      <c r="B84" s="2" t="s">
        <v>7</v>
      </c>
      <c r="C84" s="2" t="s">
        <v>44</v>
      </c>
      <c r="D84" s="164">
        <f>D85+D100</f>
        <v>357719.949</v>
      </c>
      <c r="E84" s="164">
        <f>E85+E100</f>
        <v>127857.442</v>
      </c>
      <c r="F84" s="164">
        <f>F85+F100</f>
        <v>127501.658</v>
      </c>
      <c r="G84" s="180">
        <f aca="true" t="shared" si="14" ref="G84:G134">F84/E84*100</f>
        <v>99.7217338354071</v>
      </c>
      <c r="H84" s="104">
        <f aca="true" t="shared" si="15" ref="H84:H136">F84/D84*100</f>
        <v>35.64287045115284</v>
      </c>
      <c r="I84" s="104"/>
      <c r="J84" s="104"/>
      <c r="K84" s="104"/>
      <c r="L84" s="28" t="s">
        <v>71</v>
      </c>
    </row>
    <row r="85" spans="1:12" s="27" customFormat="1" ht="16.5" customHeight="1">
      <c r="A85" s="25"/>
      <c r="B85" s="26"/>
      <c r="C85" s="43" t="s">
        <v>37</v>
      </c>
      <c r="D85" s="139">
        <v>355034.949</v>
      </c>
      <c r="E85" s="139">
        <v>127265.242</v>
      </c>
      <c r="F85" s="139">
        <v>126912.242</v>
      </c>
      <c r="G85" s="178">
        <f t="shared" si="14"/>
        <v>99.72262654401742</v>
      </c>
      <c r="H85" s="105">
        <f t="shared" si="15"/>
        <v>35.74640816558034</v>
      </c>
      <c r="I85" s="105">
        <v>361095.972</v>
      </c>
      <c r="J85" s="105">
        <v>-4823.348999999987</v>
      </c>
      <c r="K85" s="105">
        <v>0.9868185451732405</v>
      </c>
      <c r="L85" s="18">
        <f t="shared" si="13"/>
        <v>4.722626544017416</v>
      </c>
    </row>
    <row r="86" spans="1:12" s="76" customFormat="1" ht="26.25" customHeight="1" hidden="1">
      <c r="A86" s="1" t="s">
        <v>6</v>
      </c>
      <c r="B86" s="92"/>
      <c r="C86" s="43" t="s">
        <v>95</v>
      </c>
      <c r="D86" s="139">
        <v>39039</v>
      </c>
      <c r="E86" s="153">
        <v>35257.985</v>
      </c>
      <c r="F86" s="105">
        <v>34028.346</v>
      </c>
      <c r="G86" s="105">
        <f aca="true" t="shared" si="16" ref="G86:G100">F86/E86*100</f>
        <v>96.51245242744302</v>
      </c>
      <c r="H86" s="105">
        <f aca="true" t="shared" si="17" ref="H86:H100">F86/D86*100</f>
        <v>87.16500422654269</v>
      </c>
      <c r="I86" s="105">
        <v>38611.47999999999</v>
      </c>
      <c r="J86" s="105">
        <v>-427.52000000001135</v>
      </c>
      <c r="K86" s="104">
        <v>0.9890488998181303</v>
      </c>
      <c r="L86" s="18">
        <f t="shared" si="13"/>
        <v>1.5124524274430229</v>
      </c>
    </row>
    <row r="87" spans="1:12" s="76" customFormat="1" ht="54" customHeight="1" hidden="1">
      <c r="A87" s="1" t="s">
        <v>6</v>
      </c>
      <c r="B87" s="92"/>
      <c r="C87" s="43" t="s">
        <v>153</v>
      </c>
      <c r="D87" s="139">
        <v>795.94</v>
      </c>
      <c r="E87" s="153">
        <v>782.196</v>
      </c>
      <c r="F87" s="139">
        <v>767.296</v>
      </c>
      <c r="G87" s="105">
        <f t="shared" si="16"/>
        <v>98.09510659732344</v>
      </c>
      <c r="H87" s="105">
        <f t="shared" si="17"/>
        <v>96.401236274091</v>
      </c>
      <c r="I87" s="105">
        <v>796</v>
      </c>
      <c r="J87" s="105">
        <v>0.05999999999994543</v>
      </c>
      <c r="K87" s="104">
        <v>1.000075382566525</v>
      </c>
      <c r="L87" s="18">
        <f t="shared" si="13"/>
        <v>3.0951065973234364</v>
      </c>
    </row>
    <row r="88" spans="1:12" s="76" customFormat="1" ht="39.75" customHeight="1" hidden="1">
      <c r="A88" s="1" t="s">
        <v>6</v>
      </c>
      <c r="B88" s="92"/>
      <c r="C88" s="43" t="s">
        <v>135</v>
      </c>
      <c r="D88" s="139">
        <v>433.4</v>
      </c>
      <c r="E88" s="153">
        <v>433.4</v>
      </c>
      <c r="F88" s="139">
        <v>433.4</v>
      </c>
      <c r="G88" s="105">
        <f t="shared" si="16"/>
        <v>100</v>
      </c>
      <c r="H88" s="105">
        <f t="shared" si="17"/>
        <v>100</v>
      </c>
      <c r="I88" s="105">
        <v>433.4</v>
      </c>
      <c r="J88" s="105">
        <v>0</v>
      </c>
      <c r="K88" s="104">
        <v>1</v>
      </c>
      <c r="L88" s="18">
        <f t="shared" si="13"/>
        <v>5</v>
      </c>
    </row>
    <row r="89" spans="1:12" s="74" customFormat="1" ht="26.25" customHeight="1" hidden="1">
      <c r="A89" s="1" t="s">
        <v>6</v>
      </c>
      <c r="B89" s="92"/>
      <c r="C89" s="43" t="s">
        <v>98</v>
      </c>
      <c r="D89" s="139">
        <v>7083.7</v>
      </c>
      <c r="E89" s="153">
        <v>5437.7</v>
      </c>
      <c r="F89" s="139">
        <v>5360.779</v>
      </c>
      <c r="G89" s="105">
        <f t="shared" si="16"/>
        <v>98.58541295032828</v>
      </c>
      <c r="H89" s="105">
        <f t="shared" si="17"/>
        <v>75.67766845010377</v>
      </c>
      <c r="I89" s="105">
        <v>6989.544</v>
      </c>
      <c r="J89" s="105">
        <v>-94.15599999999995</v>
      </c>
      <c r="K89" s="104">
        <v>0.9867080762878156</v>
      </c>
      <c r="L89" s="18">
        <f t="shared" si="13"/>
        <v>3.5854129503282763</v>
      </c>
    </row>
    <row r="90" spans="1:12" s="74" customFormat="1" ht="26.25" customHeight="1" hidden="1">
      <c r="A90" s="1" t="s">
        <v>6</v>
      </c>
      <c r="B90" s="92"/>
      <c r="C90" s="43" t="s">
        <v>97</v>
      </c>
      <c r="D90" s="139">
        <v>2690.8</v>
      </c>
      <c r="E90" s="153">
        <v>2690.8</v>
      </c>
      <c r="F90" s="139">
        <v>2675.786</v>
      </c>
      <c r="G90" s="105">
        <f t="shared" si="16"/>
        <v>99.44202467667608</v>
      </c>
      <c r="H90" s="105">
        <f t="shared" si="17"/>
        <v>99.44202467667608</v>
      </c>
      <c r="I90" s="105">
        <v>2690.785</v>
      </c>
      <c r="J90" s="105">
        <v>-0.015000000000327418</v>
      </c>
      <c r="K90" s="104">
        <v>0.9999944254496803</v>
      </c>
      <c r="L90" s="18">
        <f t="shared" si="13"/>
        <v>4.442024676676084</v>
      </c>
    </row>
    <row r="91" spans="1:12" s="74" customFormat="1" ht="27" customHeight="1" hidden="1">
      <c r="A91" s="1" t="s">
        <v>6</v>
      </c>
      <c r="B91" s="92"/>
      <c r="C91" s="43" t="s">
        <v>96</v>
      </c>
      <c r="D91" s="139">
        <v>4612.5</v>
      </c>
      <c r="E91" s="153">
        <v>3936</v>
      </c>
      <c r="F91" s="139">
        <v>3936</v>
      </c>
      <c r="G91" s="105">
        <f t="shared" si="16"/>
        <v>100</v>
      </c>
      <c r="H91" s="105">
        <f t="shared" si="17"/>
        <v>85.33333333333334</v>
      </c>
      <c r="I91" s="105">
        <v>4586.104</v>
      </c>
      <c r="J91" s="105">
        <v>-26.39599999999973</v>
      </c>
      <c r="K91" s="104">
        <v>0.9942772899728998</v>
      </c>
      <c r="L91" s="18">
        <f t="shared" si="13"/>
        <v>5</v>
      </c>
    </row>
    <row r="92" spans="1:12" s="74" customFormat="1" ht="39" hidden="1">
      <c r="A92" s="1" t="s">
        <v>6</v>
      </c>
      <c r="B92" s="92"/>
      <c r="C92" s="43" t="s">
        <v>99</v>
      </c>
      <c r="D92" s="139">
        <v>1635.116</v>
      </c>
      <c r="E92" s="153">
        <v>1571.942</v>
      </c>
      <c r="F92" s="139">
        <v>1571.934</v>
      </c>
      <c r="G92" s="105">
        <f t="shared" si="16"/>
        <v>99.99949107537046</v>
      </c>
      <c r="H92" s="105">
        <f t="shared" si="17"/>
        <v>96.13593164032399</v>
      </c>
      <c r="I92" s="105">
        <v>1635.108</v>
      </c>
      <c r="J92" s="105">
        <v>-0.008000000000038199</v>
      </c>
      <c r="K92" s="104">
        <v>0.9999951073807607</v>
      </c>
      <c r="L92" s="18">
        <f t="shared" si="13"/>
        <v>4.999491075370457</v>
      </c>
    </row>
    <row r="93" spans="1:12" s="74" customFormat="1" ht="26.25" hidden="1">
      <c r="A93" s="1" t="s">
        <v>6</v>
      </c>
      <c r="B93" s="92"/>
      <c r="C93" s="43" t="s">
        <v>109</v>
      </c>
      <c r="D93" s="139">
        <v>984.3</v>
      </c>
      <c r="E93" s="153">
        <v>984.3</v>
      </c>
      <c r="F93" s="139">
        <v>981.827</v>
      </c>
      <c r="G93" s="105">
        <f t="shared" si="16"/>
        <v>99.74875546073352</v>
      </c>
      <c r="H93" s="105">
        <f t="shared" si="17"/>
        <v>99.74875546073352</v>
      </c>
      <c r="I93" s="105">
        <v>984.3</v>
      </c>
      <c r="J93" s="105">
        <v>0</v>
      </c>
      <c r="K93" s="104">
        <v>1</v>
      </c>
      <c r="L93" s="18">
        <f t="shared" si="13"/>
        <v>4.74875546073352</v>
      </c>
    </row>
    <row r="94" spans="1:12" s="74" customFormat="1" ht="39" hidden="1">
      <c r="A94" s="1" t="s">
        <v>6</v>
      </c>
      <c r="B94" s="92"/>
      <c r="C94" s="97" t="s">
        <v>159</v>
      </c>
      <c r="D94" s="139">
        <v>6313.36</v>
      </c>
      <c r="E94" s="153">
        <v>2373.742</v>
      </c>
      <c r="F94" s="139">
        <v>2338.088</v>
      </c>
      <c r="G94" s="105">
        <f t="shared" si="16"/>
        <v>98.4979833528665</v>
      </c>
      <c r="H94" s="105">
        <f t="shared" si="17"/>
        <v>37.033972401383735</v>
      </c>
      <c r="I94" s="105">
        <v>5699.07</v>
      </c>
      <c r="J94" s="105">
        <v>-614.29</v>
      </c>
      <c r="K94" s="104">
        <v>0.9026999885956131</v>
      </c>
      <c r="L94" s="18">
        <f t="shared" si="13"/>
        <v>3.4979833528664983</v>
      </c>
    </row>
    <row r="95" spans="1:12" s="76" customFormat="1" ht="26.25" customHeight="1" hidden="1">
      <c r="A95" s="1" t="s">
        <v>6</v>
      </c>
      <c r="B95" s="92"/>
      <c r="C95" s="43" t="s">
        <v>160</v>
      </c>
      <c r="D95" s="139">
        <v>1885</v>
      </c>
      <c r="E95" s="153">
        <v>1480.575</v>
      </c>
      <c r="F95" s="139">
        <v>1480.575</v>
      </c>
      <c r="G95" s="105">
        <f t="shared" si="16"/>
        <v>100</v>
      </c>
      <c r="H95" s="105">
        <f t="shared" si="17"/>
        <v>78.54509283819628</v>
      </c>
      <c r="I95" s="105">
        <v>1885</v>
      </c>
      <c r="J95" s="105">
        <v>0</v>
      </c>
      <c r="K95" s="104">
        <v>1</v>
      </c>
      <c r="L95" s="18">
        <f t="shared" si="13"/>
        <v>5</v>
      </c>
    </row>
    <row r="96" spans="1:12" s="76" customFormat="1" ht="28.5" customHeight="1" hidden="1">
      <c r="A96" s="1" t="s">
        <v>6</v>
      </c>
      <c r="B96" s="92"/>
      <c r="C96" s="97" t="s">
        <v>110</v>
      </c>
      <c r="D96" s="139">
        <v>288233.907</v>
      </c>
      <c r="E96" s="153">
        <v>233217.009</v>
      </c>
      <c r="F96" s="139">
        <v>231486.328</v>
      </c>
      <c r="G96" s="105">
        <f t="shared" si="16"/>
        <v>99.25790961498868</v>
      </c>
      <c r="H96" s="105">
        <f t="shared" si="17"/>
        <v>80.31196968093</v>
      </c>
      <c r="I96" s="105">
        <v>285181.69100000005</v>
      </c>
      <c r="J96" s="105">
        <v>-3052.2159999999567</v>
      </c>
      <c r="K96" s="104">
        <v>0.9894106282228622</v>
      </c>
      <c r="L96" s="18">
        <f t="shared" si="13"/>
        <v>4.257909614988677</v>
      </c>
    </row>
    <row r="97" spans="1:12" s="76" customFormat="1" ht="27" customHeight="1" hidden="1">
      <c r="A97" s="1" t="s">
        <v>6</v>
      </c>
      <c r="B97" s="92"/>
      <c r="C97" s="98" t="s">
        <v>111</v>
      </c>
      <c r="D97" s="139">
        <v>2018.8</v>
      </c>
      <c r="E97" s="153">
        <v>2008.701</v>
      </c>
      <c r="F97" s="139">
        <v>2008.701</v>
      </c>
      <c r="G97" s="105">
        <f t="shared" si="16"/>
        <v>100</v>
      </c>
      <c r="H97" s="105">
        <f t="shared" si="17"/>
        <v>99.49975232811572</v>
      </c>
      <c r="I97" s="105">
        <v>2018.8</v>
      </c>
      <c r="J97" s="105">
        <v>0</v>
      </c>
      <c r="K97" s="104">
        <v>1</v>
      </c>
      <c r="L97" s="18">
        <f t="shared" si="13"/>
        <v>5</v>
      </c>
    </row>
    <row r="98" spans="1:12" s="76" customFormat="1" ht="27.75" customHeight="1" hidden="1">
      <c r="A98" s="1" t="s">
        <v>6</v>
      </c>
      <c r="B98" s="92"/>
      <c r="C98" s="97" t="s">
        <v>112</v>
      </c>
      <c r="D98" s="139">
        <v>858.4</v>
      </c>
      <c r="E98" s="153">
        <v>557.4</v>
      </c>
      <c r="F98" s="139">
        <v>557.4</v>
      </c>
      <c r="G98" s="105">
        <f t="shared" si="16"/>
        <v>100</v>
      </c>
      <c r="H98" s="105">
        <f t="shared" si="17"/>
        <v>64.93476234855545</v>
      </c>
      <c r="I98" s="105">
        <v>858.3</v>
      </c>
      <c r="J98" s="105">
        <v>-0.10000000000002274</v>
      </c>
      <c r="K98" s="104">
        <v>0.999883504193849</v>
      </c>
      <c r="L98" s="18">
        <f t="shared" si="13"/>
        <v>5</v>
      </c>
    </row>
    <row r="99" spans="1:12" s="74" customFormat="1" ht="52.5" hidden="1">
      <c r="A99" s="1" t="s">
        <v>6</v>
      </c>
      <c r="B99" s="92"/>
      <c r="C99" s="43" t="s">
        <v>100</v>
      </c>
      <c r="D99" s="139">
        <v>9335.1</v>
      </c>
      <c r="E99" s="153">
        <v>7970.727</v>
      </c>
      <c r="F99" s="139">
        <v>7422.302</v>
      </c>
      <c r="G99" s="105">
        <f t="shared" si="16"/>
        <v>93.11951093043332</v>
      </c>
      <c r="H99" s="105">
        <f t="shared" si="17"/>
        <v>79.50961425158809</v>
      </c>
      <c r="I99" s="105">
        <v>8726.39</v>
      </c>
      <c r="J99" s="105">
        <v>-608.710000000001</v>
      </c>
      <c r="K99" s="104">
        <v>0.9347934141037588</v>
      </c>
      <c r="L99" s="18">
        <f t="shared" si="13"/>
        <v>-1.8804890695666785</v>
      </c>
    </row>
    <row r="100" spans="1:12" s="7" customFormat="1" ht="18" customHeight="1">
      <c r="A100" s="23"/>
      <c r="B100" s="24"/>
      <c r="C100" s="43" t="s">
        <v>38</v>
      </c>
      <c r="D100" s="139">
        <v>2685</v>
      </c>
      <c r="E100" s="139">
        <v>592.2</v>
      </c>
      <c r="F100" s="168">
        <v>589.416</v>
      </c>
      <c r="G100" s="178">
        <f t="shared" si="16"/>
        <v>99.52988855116514</v>
      </c>
      <c r="H100" s="105">
        <f t="shared" si="17"/>
        <v>21.952178770949722</v>
      </c>
      <c r="I100" s="105"/>
      <c r="J100" s="105"/>
      <c r="K100" s="105"/>
      <c r="L100" s="18">
        <f t="shared" si="13"/>
        <v>4.529888551165143</v>
      </c>
    </row>
    <row r="101" spans="1:12" s="7" customFormat="1" ht="29.25" customHeight="1">
      <c r="A101" s="1" t="s">
        <v>8</v>
      </c>
      <c r="B101" s="2" t="s">
        <v>9</v>
      </c>
      <c r="C101" s="2" t="s">
        <v>45</v>
      </c>
      <c r="D101" s="164">
        <f>D102+D117</f>
        <v>377265.882</v>
      </c>
      <c r="E101" s="164">
        <f>E102+E117</f>
        <v>123356.685</v>
      </c>
      <c r="F101" s="164">
        <f>F102+F117</f>
        <v>120339.54000000001</v>
      </c>
      <c r="G101" s="104">
        <f t="shared" si="14"/>
        <v>97.5541293120839</v>
      </c>
      <c r="H101" s="104">
        <f t="shared" si="15"/>
        <v>31.897806226750188</v>
      </c>
      <c r="I101" s="104"/>
      <c r="J101" s="104"/>
      <c r="K101" s="104"/>
      <c r="L101" s="28" t="s">
        <v>71</v>
      </c>
    </row>
    <row r="102" spans="1:12" s="27" customFormat="1" ht="17.25" customHeight="1">
      <c r="A102" s="25"/>
      <c r="B102" s="26"/>
      <c r="C102" s="43" t="s">
        <v>37</v>
      </c>
      <c r="D102" s="139">
        <v>374385.882</v>
      </c>
      <c r="E102" s="139">
        <v>122842.999</v>
      </c>
      <c r="F102" s="139">
        <v>119958.21</v>
      </c>
      <c r="G102" s="105">
        <f t="shared" si="14"/>
        <v>97.65164557729497</v>
      </c>
      <c r="H102" s="105">
        <f t="shared" si="15"/>
        <v>32.0413284174001</v>
      </c>
      <c r="I102" s="105">
        <v>395734.688</v>
      </c>
      <c r="J102" s="105">
        <v>-34585.25299999997</v>
      </c>
      <c r="K102" s="105">
        <v>0.9196289790344623</v>
      </c>
      <c r="L102" s="18">
        <f aca="true" t="shared" si="18" ref="L102:L117">G102-95</f>
        <v>2.651645577294971</v>
      </c>
    </row>
    <row r="103" spans="1:12" s="76" customFormat="1" ht="30" customHeight="1" hidden="1">
      <c r="A103" s="1" t="s">
        <v>8</v>
      </c>
      <c r="B103" s="92"/>
      <c r="C103" s="43" t="s">
        <v>95</v>
      </c>
      <c r="D103" s="139">
        <v>36296.86</v>
      </c>
      <c r="E103" s="139">
        <v>31695.318</v>
      </c>
      <c r="F103" s="155">
        <v>30021.008</v>
      </c>
      <c r="G103" s="105">
        <f t="shared" si="14"/>
        <v>94.71748477172561</v>
      </c>
      <c r="H103" s="105">
        <f t="shared" si="15"/>
        <v>82.70965587656895</v>
      </c>
      <c r="I103" s="105">
        <v>35479.76</v>
      </c>
      <c r="J103" s="105">
        <v>-817.0999999999985</v>
      </c>
      <c r="K103" s="104">
        <v>0.977488410843252</v>
      </c>
      <c r="L103" s="18">
        <f t="shared" si="18"/>
        <v>-0.28251522827439146</v>
      </c>
    </row>
    <row r="104" spans="1:12" s="76" customFormat="1" ht="54" customHeight="1" hidden="1">
      <c r="A104" s="1" t="s">
        <v>8</v>
      </c>
      <c r="B104" s="92"/>
      <c r="C104" s="43" t="s">
        <v>153</v>
      </c>
      <c r="D104" s="139">
        <v>738.3</v>
      </c>
      <c r="E104" s="139">
        <v>738.3</v>
      </c>
      <c r="F104" s="155">
        <v>669.606</v>
      </c>
      <c r="G104" s="105">
        <f t="shared" si="14"/>
        <v>90.69565217391305</v>
      </c>
      <c r="H104" s="105">
        <f t="shared" si="15"/>
        <v>90.69565217391305</v>
      </c>
      <c r="I104" s="105">
        <v>698.2</v>
      </c>
      <c r="J104" s="105">
        <v>-40.09999999999991</v>
      </c>
      <c r="K104" s="104">
        <v>0.9456860354869295</v>
      </c>
      <c r="L104" s="18">
        <f t="shared" si="18"/>
        <v>-4.304347826086953</v>
      </c>
    </row>
    <row r="105" spans="1:12" s="76" customFormat="1" ht="39.75" customHeight="1" hidden="1">
      <c r="A105" s="1" t="s">
        <v>8</v>
      </c>
      <c r="B105" s="92"/>
      <c r="C105" s="43" t="s">
        <v>135</v>
      </c>
      <c r="D105" s="139">
        <v>15</v>
      </c>
      <c r="E105" s="139">
        <v>15</v>
      </c>
      <c r="F105" s="153">
        <v>15</v>
      </c>
      <c r="G105" s="105">
        <f t="shared" si="14"/>
        <v>100</v>
      </c>
      <c r="H105" s="105">
        <f t="shared" si="15"/>
        <v>100</v>
      </c>
      <c r="I105" s="105">
        <v>15</v>
      </c>
      <c r="J105" s="105">
        <v>0</v>
      </c>
      <c r="K105" s="104">
        <v>1</v>
      </c>
      <c r="L105" s="18">
        <f t="shared" si="18"/>
        <v>5</v>
      </c>
    </row>
    <row r="106" spans="1:12" s="76" customFormat="1" ht="27" customHeight="1" hidden="1">
      <c r="A106" s="1" t="s">
        <v>8</v>
      </c>
      <c r="B106" s="92"/>
      <c r="C106" s="43" t="s">
        <v>98</v>
      </c>
      <c r="D106" s="139">
        <v>8291.8</v>
      </c>
      <c r="E106" s="139">
        <v>6674.49</v>
      </c>
      <c r="F106" s="153">
        <v>5312.824</v>
      </c>
      <c r="G106" s="105">
        <f t="shared" si="14"/>
        <v>79.59895063143401</v>
      </c>
      <c r="H106" s="105">
        <f t="shared" si="15"/>
        <v>64.07322897320245</v>
      </c>
      <c r="I106" s="105">
        <v>7421.205</v>
      </c>
      <c r="J106" s="105">
        <v>-870.5949999999993</v>
      </c>
      <c r="K106" s="104">
        <v>0.8950053064473336</v>
      </c>
      <c r="L106" s="18">
        <f t="shared" si="18"/>
        <v>-15.401049368565992</v>
      </c>
    </row>
    <row r="107" spans="1:12" s="76" customFormat="1" ht="26.25" customHeight="1" hidden="1">
      <c r="A107" s="1" t="s">
        <v>8</v>
      </c>
      <c r="B107" s="92"/>
      <c r="C107" s="43" t="s">
        <v>97</v>
      </c>
      <c r="D107" s="139">
        <v>2769.6</v>
      </c>
      <c r="E107" s="139">
        <v>2769.6</v>
      </c>
      <c r="F107" s="153">
        <v>2751.067</v>
      </c>
      <c r="G107" s="105">
        <f t="shared" si="14"/>
        <v>99.3308419988446</v>
      </c>
      <c r="H107" s="105">
        <f t="shared" si="15"/>
        <v>99.3308419988446</v>
      </c>
      <c r="I107" s="105">
        <v>2769.566</v>
      </c>
      <c r="J107" s="105">
        <v>-0.0340000000001055</v>
      </c>
      <c r="K107" s="104">
        <v>0.999987723859041</v>
      </c>
      <c r="L107" s="18">
        <f t="shared" si="18"/>
        <v>4.330841998844605</v>
      </c>
    </row>
    <row r="108" spans="1:12" s="76" customFormat="1" ht="27" customHeight="1" hidden="1">
      <c r="A108" s="1" t="s">
        <v>8</v>
      </c>
      <c r="B108" s="92"/>
      <c r="C108" s="43" t="s">
        <v>96</v>
      </c>
      <c r="D108" s="139">
        <v>4150.385</v>
      </c>
      <c r="E108" s="139">
        <v>4065.385</v>
      </c>
      <c r="F108" s="153">
        <v>3155.388</v>
      </c>
      <c r="G108" s="105">
        <f t="shared" si="14"/>
        <v>77.61596995118542</v>
      </c>
      <c r="H108" s="105">
        <f t="shared" si="15"/>
        <v>76.0263927322405</v>
      </c>
      <c r="I108" s="105">
        <v>4018.459</v>
      </c>
      <c r="J108" s="105">
        <v>-131.92600000000039</v>
      </c>
      <c r="K108" s="104">
        <v>0.968213551272954</v>
      </c>
      <c r="L108" s="18">
        <f t="shared" si="18"/>
        <v>-17.38403004881458</v>
      </c>
    </row>
    <row r="109" spans="1:12" s="76" customFormat="1" ht="27" customHeight="1" hidden="1">
      <c r="A109" s="1" t="s">
        <v>8</v>
      </c>
      <c r="B109" s="92"/>
      <c r="C109" s="43" t="s">
        <v>99</v>
      </c>
      <c r="D109" s="139">
        <v>5480.358</v>
      </c>
      <c r="E109" s="139">
        <v>5343.93</v>
      </c>
      <c r="F109" s="153">
        <v>5343.93</v>
      </c>
      <c r="G109" s="105">
        <f t="shared" si="14"/>
        <v>100</v>
      </c>
      <c r="H109" s="105">
        <f t="shared" si="15"/>
        <v>97.5106005848523</v>
      </c>
      <c r="I109" s="105">
        <v>5389.35</v>
      </c>
      <c r="J109" s="105">
        <v>-91.00799999999981</v>
      </c>
      <c r="K109" s="104">
        <v>0.9833937855884598</v>
      </c>
      <c r="L109" s="18">
        <f t="shared" si="18"/>
        <v>5</v>
      </c>
    </row>
    <row r="110" spans="1:12" s="76" customFormat="1" ht="27.75" customHeight="1" hidden="1">
      <c r="A110" s="1" t="s">
        <v>8</v>
      </c>
      <c r="B110" s="92"/>
      <c r="C110" s="43" t="s">
        <v>109</v>
      </c>
      <c r="D110" s="139">
        <v>984.3</v>
      </c>
      <c r="E110" s="139">
        <v>924.3</v>
      </c>
      <c r="F110" s="153">
        <v>0</v>
      </c>
      <c r="G110" s="105">
        <f t="shared" si="14"/>
        <v>0</v>
      </c>
      <c r="H110" s="105">
        <f t="shared" si="15"/>
        <v>0</v>
      </c>
      <c r="I110" s="105">
        <v>959.7</v>
      </c>
      <c r="J110" s="105">
        <v>-24.59999999999991</v>
      </c>
      <c r="K110" s="104">
        <v>0.9750076196281623</v>
      </c>
      <c r="L110" s="18">
        <f t="shared" si="18"/>
        <v>-95</v>
      </c>
    </row>
    <row r="111" spans="1:12" s="76" customFormat="1" ht="27.75" customHeight="1" hidden="1">
      <c r="A111" s="1" t="s">
        <v>8</v>
      </c>
      <c r="B111" s="92"/>
      <c r="C111" s="97" t="s">
        <v>159</v>
      </c>
      <c r="D111" s="139">
        <v>2878.118</v>
      </c>
      <c r="E111" s="139">
        <v>2878.118</v>
      </c>
      <c r="F111" s="153">
        <v>0</v>
      </c>
      <c r="G111" s="105">
        <f t="shared" si="14"/>
        <v>0</v>
      </c>
      <c r="H111" s="105">
        <f t="shared" si="15"/>
        <v>0</v>
      </c>
      <c r="I111" s="105">
        <v>2449.33</v>
      </c>
      <c r="J111" s="105">
        <v>-428.788</v>
      </c>
      <c r="K111" s="104">
        <v>0.8510179221282796</v>
      </c>
      <c r="L111" s="18">
        <f t="shared" si="18"/>
        <v>-95</v>
      </c>
    </row>
    <row r="112" spans="1:12" s="76" customFormat="1" ht="26.25" customHeight="1" hidden="1">
      <c r="A112" s="1" t="s">
        <v>8</v>
      </c>
      <c r="B112" s="92"/>
      <c r="C112" s="43" t="s">
        <v>160</v>
      </c>
      <c r="D112" s="139">
        <v>824.149</v>
      </c>
      <c r="E112" s="139">
        <v>322.1</v>
      </c>
      <c r="F112" s="153">
        <v>196.993</v>
      </c>
      <c r="G112" s="105">
        <f t="shared" si="14"/>
        <v>61.15895684570008</v>
      </c>
      <c r="H112" s="105">
        <f t="shared" si="15"/>
        <v>23.90259528313448</v>
      </c>
      <c r="I112" s="105">
        <v>88</v>
      </c>
      <c r="J112" s="105">
        <v>-736.149</v>
      </c>
      <c r="K112" s="104">
        <v>0.10677680856252934</v>
      </c>
      <c r="L112" s="18">
        <f t="shared" si="18"/>
        <v>-33.84104315429992</v>
      </c>
    </row>
    <row r="113" spans="1:12" s="76" customFormat="1" ht="27" customHeight="1" hidden="1">
      <c r="A113" s="1" t="s">
        <v>8</v>
      </c>
      <c r="B113" s="92"/>
      <c r="C113" s="97" t="s">
        <v>110</v>
      </c>
      <c r="D113" s="139">
        <v>353654.971</v>
      </c>
      <c r="E113" s="139">
        <v>314950.437</v>
      </c>
      <c r="F113" s="153">
        <v>263602.871</v>
      </c>
      <c r="G113" s="105">
        <f t="shared" si="14"/>
        <v>83.69662017646287</v>
      </c>
      <c r="H113" s="105">
        <f t="shared" si="15"/>
        <v>74.53673569316234</v>
      </c>
      <c r="I113" s="105">
        <v>323179.298</v>
      </c>
      <c r="J113" s="105">
        <v>-30475.67300000001</v>
      </c>
      <c r="K113" s="104">
        <v>0.9138265385784723</v>
      </c>
      <c r="L113" s="18">
        <f t="shared" si="18"/>
        <v>-11.303379823537128</v>
      </c>
    </row>
    <row r="114" spans="1:12" s="76" customFormat="1" ht="27" customHeight="1" hidden="1">
      <c r="A114" s="1" t="s">
        <v>8</v>
      </c>
      <c r="B114" s="92"/>
      <c r="C114" s="98" t="s">
        <v>111</v>
      </c>
      <c r="D114" s="139">
        <v>155.6</v>
      </c>
      <c r="E114" s="139">
        <v>155.6</v>
      </c>
      <c r="F114" s="153">
        <v>147.5</v>
      </c>
      <c r="G114" s="105">
        <f t="shared" si="14"/>
        <v>94.79434447300773</v>
      </c>
      <c r="H114" s="105">
        <f t="shared" si="15"/>
        <v>94.79434447300773</v>
      </c>
      <c r="I114" s="105">
        <v>147.5</v>
      </c>
      <c r="J114" s="105">
        <v>-8.099999999999994</v>
      </c>
      <c r="K114" s="104">
        <v>0.9479434447300772</v>
      </c>
      <c r="L114" s="18">
        <f t="shared" si="18"/>
        <v>-0.20565552699227396</v>
      </c>
    </row>
    <row r="115" spans="1:12" s="76" customFormat="1" ht="27.75" customHeight="1" hidden="1">
      <c r="A115" s="1" t="s">
        <v>8</v>
      </c>
      <c r="B115" s="92"/>
      <c r="C115" s="97" t="s">
        <v>112</v>
      </c>
      <c r="D115" s="139">
        <v>1193.6</v>
      </c>
      <c r="E115" s="139">
        <v>751.04</v>
      </c>
      <c r="F115" s="153">
        <v>668.98</v>
      </c>
      <c r="G115" s="105">
        <f t="shared" si="14"/>
        <v>89.07381763953984</v>
      </c>
      <c r="H115" s="105">
        <f t="shared" si="15"/>
        <v>56.04725201072387</v>
      </c>
      <c r="I115" s="105">
        <v>1092.3</v>
      </c>
      <c r="J115" s="105">
        <v>-101.29999999999995</v>
      </c>
      <c r="K115" s="104">
        <v>0.9151306970509384</v>
      </c>
      <c r="L115" s="18">
        <f t="shared" si="18"/>
        <v>-5.92618236046016</v>
      </c>
    </row>
    <row r="116" spans="1:12" s="76" customFormat="1" ht="40.5" customHeight="1" hidden="1">
      <c r="A116" s="1" t="s">
        <v>8</v>
      </c>
      <c r="B116" s="92"/>
      <c r="C116" s="43" t="s">
        <v>100</v>
      </c>
      <c r="D116" s="139">
        <v>12886.9</v>
      </c>
      <c r="E116" s="139">
        <v>11192.935</v>
      </c>
      <c r="F116" s="153">
        <v>9325.265</v>
      </c>
      <c r="G116" s="105">
        <f t="shared" si="14"/>
        <v>83.31384931655549</v>
      </c>
      <c r="H116" s="105">
        <f t="shared" si="15"/>
        <v>72.3623602262763</v>
      </c>
      <c r="I116" s="105">
        <v>12027.02</v>
      </c>
      <c r="J116" s="105">
        <v>-859.8799999999992</v>
      </c>
      <c r="K116" s="104">
        <v>0.9332748760369057</v>
      </c>
      <c r="L116" s="18">
        <f t="shared" si="18"/>
        <v>-11.68615068344451</v>
      </c>
    </row>
    <row r="117" spans="1:12" s="7" customFormat="1" ht="16.5" customHeight="1">
      <c r="A117" s="23"/>
      <c r="B117" s="24"/>
      <c r="C117" s="43" t="s">
        <v>38</v>
      </c>
      <c r="D117" s="139">
        <v>2880</v>
      </c>
      <c r="E117" s="139">
        <v>513.686</v>
      </c>
      <c r="F117" s="168">
        <v>381.33</v>
      </c>
      <c r="G117" s="105">
        <f t="shared" si="14"/>
        <v>74.2340651682156</v>
      </c>
      <c r="H117" s="105">
        <f t="shared" si="15"/>
        <v>13.240625</v>
      </c>
      <c r="I117" s="105"/>
      <c r="J117" s="105"/>
      <c r="K117" s="105"/>
      <c r="L117" s="18">
        <f t="shared" si="18"/>
        <v>-20.765934831784406</v>
      </c>
    </row>
    <row r="118" spans="1:12" s="7" customFormat="1" ht="28.5" customHeight="1">
      <c r="A118" s="1" t="s">
        <v>10</v>
      </c>
      <c r="B118" s="2" t="s">
        <v>11</v>
      </c>
      <c r="C118" s="2" t="s">
        <v>49</v>
      </c>
      <c r="D118" s="164">
        <f>D119+D134</f>
        <v>264149.102</v>
      </c>
      <c r="E118" s="164">
        <f>E119+E134</f>
        <v>97881.674</v>
      </c>
      <c r="F118" s="164">
        <f>F119+F134</f>
        <v>97458.557</v>
      </c>
      <c r="G118" s="179">
        <f t="shared" si="14"/>
        <v>99.56772602806119</v>
      </c>
      <c r="H118" s="104">
        <f t="shared" si="15"/>
        <v>36.89528234701324</v>
      </c>
      <c r="I118" s="104"/>
      <c r="J118" s="104"/>
      <c r="K118" s="104"/>
      <c r="L118" s="28" t="s">
        <v>71</v>
      </c>
    </row>
    <row r="119" spans="1:12" s="27" customFormat="1" ht="17.25" customHeight="1">
      <c r="A119" s="25"/>
      <c r="B119" s="26"/>
      <c r="C119" s="43" t="s">
        <v>37</v>
      </c>
      <c r="D119" s="139">
        <v>261768.602</v>
      </c>
      <c r="E119" s="139">
        <v>97576.997</v>
      </c>
      <c r="F119" s="139">
        <v>97157.392</v>
      </c>
      <c r="G119" s="178">
        <f t="shared" si="14"/>
        <v>99.56997549330198</v>
      </c>
      <c r="H119" s="105">
        <f t="shared" si="15"/>
        <v>37.115754623619836</v>
      </c>
      <c r="I119" s="105">
        <v>239040.53955999998</v>
      </c>
      <c r="J119" s="105">
        <v>-2498.812440000038</v>
      </c>
      <c r="K119" s="105">
        <v>0.9896546363178119</v>
      </c>
      <c r="L119" s="18">
        <f aca="true" t="shared" si="19" ref="L119:L134">G119-95</f>
        <v>4.569975493301982</v>
      </c>
    </row>
    <row r="120" spans="1:12" s="76" customFormat="1" ht="27" customHeight="1" hidden="1">
      <c r="A120" s="1" t="s">
        <v>10</v>
      </c>
      <c r="B120" s="92"/>
      <c r="C120" s="43" t="s">
        <v>95</v>
      </c>
      <c r="D120" s="139">
        <v>31434.649</v>
      </c>
      <c r="E120" s="139">
        <v>25928.34</v>
      </c>
      <c r="F120" s="105">
        <v>25858.793</v>
      </c>
      <c r="G120" s="105">
        <f t="shared" si="14"/>
        <v>99.73177226154857</v>
      </c>
      <c r="H120" s="105">
        <f t="shared" si="15"/>
        <v>82.26207011250547</v>
      </c>
      <c r="I120" s="105">
        <v>30932.700000000004</v>
      </c>
      <c r="J120" s="105">
        <v>-501.9489999999969</v>
      </c>
      <c r="K120" s="104">
        <v>0.9840319833060647</v>
      </c>
      <c r="L120" s="18">
        <f t="shared" si="19"/>
        <v>4.731772261548571</v>
      </c>
    </row>
    <row r="121" spans="1:12" s="76" customFormat="1" ht="54" customHeight="1" hidden="1">
      <c r="A121" s="1" t="s">
        <v>10</v>
      </c>
      <c r="B121" s="92"/>
      <c r="C121" s="43" t="s">
        <v>153</v>
      </c>
      <c r="D121" s="139">
        <v>509.914</v>
      </c>
      <c r="E121" s="139">
        <v>504.847</v>
      </c>
      <c r="F121" s="139">
        <v>504.831</v>
      </c>
      <c r="G121" s="105">
        <f t="shared" si="14"/>
        <v>99.99683072297152</v>
      </c>
      <c r="H121" s="105">
        <f t="shared" si="15"/>
        <v>99.00316523962866</v>
      </c>
      <c r="I121" s="105">
        <v>509.3</v>
      </c>
      <c r="J121" s="105">
        <v>-0.6139999999999759</v>
      </c>
      <c r="K121" s="104">
        <v>0.9987958753829077</v>
      </c>
      <c r="L121" s="18">
        <f t="shared" si="19"/>
        <v>4.996830722971524</v>
      </c>
    </row>
    <row r="122" spans="1:12" s="76" customFormat="1" ht="39.75" customHeight="1" hidden="1">
      <c r="A122" s="1" t="s">
        <v>10</v>
      </c>
      <c r="B122" s="92"/>
      <c r="C122" s="43" t="s">
        <v>135</v>
      </c>
      <c r="D122" s="139">
        <v>289</v>
      </c>
      <c r="E122" s="139">
        <v>282.95</v>
      </c>
      <c r="F122" s="139">
        <v>282.95</v>
      </c>
      <c r="G122" s="105">
        <f t="shared" si="14"/>
        <v>100</v>
      </c>
      <c r="H122" s="105">
        <f t="shared" si="15"/>
        <v>97.90657439446366</v>
      </c>
      <c r="I122" s="105">
        <v>282.95</v>
      </c>
      <c r="J122" s="105">
        <v>-6.050000000000011</v>
      </c>
      <c r="K122" s="104">
        <v>0.9790657439446366</v>
      </c>
      <c r="L122" s="18">
        <f t="shared" si="19"/>
        <v>5</v>
      </c>
    </row>
    <row r="123" spans="1:12" s="76" customFormat="1" ht="26.25" customHeight="1" hidden="1">
      <c r="A123" s="1" t="s">
        <v>10</v>
      </c>
      <c r="B123" s="92"/>
      <c r="C123" s="43" t="s">
        <v>98</v>
      </c>
      <c r="D123" s="139">
        <v>7274.632</v>
      </c>
      <c r="E123" s="139">
        <v>5296.183</v>
      </c>
      <c r="F123" s="139">
        <v>5291.183</v>
      </c>
      <c r="G123" s="105">
        <f t="shared" si="14"/>
        <v>99.9055923860637</v>
      </c>
      <c r="H123" s="105">
        <f t="shared" si="15"/>
        <v>72.73471702761047</v>
      </c>
      <c r="I123" s="105">
        <v>6335.76</v>
      </c>
      <c r="J123" s="105">
        <v>-938.8719999999994</v>
      </c>
      <c r="K123" s="104">
        <v>0.8709389011018015</v>
      </c>
      <c r="L123" s="18">
        <f t="shared" si="19"/>
        <v>4.905592386063702</v>
      </c>
    </row>
    <row r="124" spans="1:12" s="76" customFormat="1" ht="27" customHeight="1" hidden="1">
      <c r="A124" s="1" t="s">
        <v>10</v>
      </c>
      <c r="B124" s="92"/>
      <c r="C124" s="43" t="s">
        <v>97</v>
      </c>
      <c r="D124" s="139">
        <v>2307.7</v>
      </c>
      <c r="E124" s="139">
        <v>2307.7</v>
      </c>
      <c r="F124" s="139">
        <v>2307.7</v>
      </c>
      <c r="G124" s="105">
        <f t="shared" si="14"/>
        <v>100</v>
      </c>
      <c r="H124" s="105">
        <f t="shared" si="15"/>
        <v>100</v>
      </c>
      <c r="I124" s="105">
        <v>2307.7</v>
      </c>
      <c r="J124" s="105">
        <v>0</v>
      </c>
      <c r="K124" s="104">
        <v>1</v>
      </c>
      <c r="L124" s="18">
        <f t="shared" si="19"/>
        <v>5</v>
      </c>
    </row>
    <row r="125" spans="1:12" s="76" customFormat="1" ht="27" customHeight="1" hidden="1">
      <c r="A125" s="1" t="s">
        <v>10</v>
      </c>
      <c r="B125" s="92"/>
      <c r="C125" s="43" t="s">
        <v>96</v>
      </c>
      <c r="D125" s="139">
        <v>3467.81</v>
      </c>
      <c r="E125" s="139">
        <v>2958.829</v>
      </c>
      <c r="F125" s="139">
        <v>2863.829</v>
      </c>
      <c r="G125" s="105">
        <f t="shared" si="14"/>
        <v>96.789270349858</v>
      </c>
      <c r="H125" s="105">
        <f t="shared" si="15"/>
        <v>82.58321534340118</v>
      </c>
      <c r="I125" s="105">
        <v>3467.81</v>
      </c>
      <c r="J125" s="105">
        <v>0</v>
      </c>
      <c r="K125" s="104">
        <v>1</v>
      </c>
      <c r="L125" s="18">
        <f t="shared" si="19"/>
        <v>1.7892703498580005</v>
      </c>
    </row>
    <row r="126" spans="1:12" s="76" customFormat="1" ht="30.75" customHeight="1" hidden="1">
      <c r="A126" s="1" t="s">
        <v>10</v>
      </c>
      <c r="B126" s="92"/>
      <c r="C126" s="43" t="s">
        <v>99</v>
      </c>
      <c r="D126" s="139">
        <v>3355.442</v>
      </c>
      <c r="E126" s="139">
        <v>3192.027</v>
      </c>
      <c r="F126" s="139">
        <v>3022.787</v>
      </c>
      <c r="G126" s="105">
        <f t="shared" si="14"/>
        <v>94.69803983487608</v>
      </c>
      <c r="H126" s="105">
        <f t="shared" si="15"/>
        <v>90.08610490063603</v>
      </c>
      <c r="I126" s="105">
        <v>3348.94956</v>
      </c>
      <c r="J126" s="105">
        <v>-6.492439999999988</v>
      </c>
      <c r="K126" s="104">
        <v>0.9980651014083987</v>
      </c>
      <c r="L126" s="18">
        <f t="shared" si="19"/>
        <v>-0.30196016512391566</v>
      </c>
    </row>
    <row r="127" spans="1:12" s="76" customFormat="1" ht="27" customHeight="1" hidden="1">
      <c r="A127" s="1" t="s">
        <v>10</v>
      </c>
      <c r="B127" s="92"/>
      <c r="C127" s="43" t="s">
        <v>109</v>
      </c>
      <c r="D127" s="139">
        <v>984.2</v>
      </c>
      <c r="E127" s="139">
        <v>759.4</v>
      </c>
      <c r="F127" s="139">
        <v>759.4</v>
      </c>
      <c r="G127" s="105">
        <f t="shared" si="14"/>
        <v>100</v>
      </c>
      <c r="H127" s="105">
        <f t="shared" si="15"/>
        <v>77.15911400121925</v>
      </c>
      <c r="I127" s="105">
        <v>967.5</v>
      </c>
      <c r="J127" s="105">
        <v>-16.700000000000045</v>
      </c>
      <c r="K127" s="104">
        <v>0.9830319040845357</v>
      </c>
      <c r="L127" s="18">
        <f t="shared" si="19"/>
        <v>5</v>
      </c>
    </row>
    <row r="128" spans="1:12" s="76" customFormat="1" ht="27.75" customHeight="1" hidden="1">
      <c r="A128" s="1" t="s">
        <v>10</v>
      </c>
      <c r="B128" s="92"/>
      <c r="C128" s="93" t="s">
        <v>159</v>
      </c>
      <c r="D128" s="139">
        <v>1171.439</v>
      </c>
      <c r="E128" s="139">
        <v>1171.439</v>
      </c>
      <c r="F128" s="139">
        <v>1168.042</v>
      </c>
      <c r="G128" s="105">
        <f t="shared" si="14"/>
        <v>99.7100147766977</v>
      </c>
      <c r="H128" s="105">
        <f t="shared" si="15"/>
        <v>99.7100147766977</v>
      </c>
      <c r="I128" s="105">
        <v>1168.042</v>
      </c>
      <c r="J128" s="105">
        <v>-3.397000000000162</v>
      </c>
      <c r="K128" s="104">
        <v>0.9971001477669771</v>
      </c>
      <c r="L128" s="18">
        <f t="shared" si="19"/>
        <v>4.7100147766977045</v>
      </c>
    </row>
    <row r="129" spans="1:12" s="76" customFormat="1" ht="26.25" customHeight="1" hidden="1">
      <c r="A129" s="1" t="s">
        <v>10</v>
      </c>
      <c r="B129" s="92"/>
      <c r="C129" s="43" t="s">
        <v>160</v>
      </c>
      <c r="D129" s="139">
        <v>488.9</v>
      </c>
      <c r="E129" s="139">
        <v>488.9</v>
      </c>
      <c r="F129" s="139">
        <v>350</v>
      </c>
      <c r="G129" s="105">
        <f t="shared" si="14"/>
        <v>71.58928206177133</v>
      </c>
      <c r="H129" s="105">
        <f t="shared" si="15"/>
        <v>71.58928206177133</v>
      </c>
      <c r="I129" s="105">
        <v>453.39</v>
      </c>
      <c r="J129" s="105">
        <v>-35.50999999999999</v>
      </c>
      <c r="K129" s="104">
        <v>0.9273675598281858</v>
      </c>
      <c r="L129" s="18">
        <f t="shared" si="19"/>
        <v>-23.41071793822867</v>
      </c>
    </row>
    <row r="130" spans="1:12" s="76" customFormat="1" ht="27" customHeight="1" hidden="1">
      <c r="A130" s="1" t="s">
        <v>10</v>
      </c>
      <c r="B130" s="92"/>
      <c r="C130" s="97" t="s">
        <v>110</v>
      </c>
      <c r="D130" s="139">
        <v>176694.208</v>
      </c>
      <c r="E130" s="139">
        <v>164540.689</v>
      </c>
      <c r="F130" s="139">
        <v>161467.014</v>
      </c>
      <c r="G130" s="105">
        <f t="shared" si="14"/>
        <v>98.13196661647623</v>
      </c>
      <c r="H130" s="105">
        <f t="shared" si="15"/>
        <v>91.38217705472269</v>
      </c>
      <c r="I130" s="105">
        <v>176016.668</v>
      </c>
      <c r="J130" s="105">
        <v>-677.5400000000081</v>
      </c>
      <c r="K130" s="104">
        <v>0.9961654657067197</v>
      </c>
      <c r="L130" s="18">
        <f t="shared" si="19"/>
        <v>3.131966616476234</v>
      </c>
    </row>
    <row r="131" spans="1:12" s="76" customFormat="1" ht="27" customHeight="1" hidden="1">
      <c r="A131" s="1" t="s">
        <v>10</v>
      </c>
      <c r="B131" s="92"/>
      <c r="C131" s="98" t="s">
        <v>111</v>
      </c>
      <c r="D131" s="139">
        <v>3408.158</v>
      </c>
      <c r="E131" s="139">
        <v>3408.158</v>
      </c>
      <c r="F131" s="139">
        <v>3391.7859999999996</v>
      </c>
      <c r="G131" s="105">
        <f t="shared" si="14"/>
        <v>99.5196232099568</v>
      </c>
      <c r="H131" s="105">
        <f t="shared" si="15"/>
        <v>99.5196232099568</v>
      </c>
      <c r="I131" s="105">
        <v>3391.8</v>
      </c>
      <c r="J131" s="105">
        <v>-16.35799999999972</v>
      </c>
      <c r="K131" s="104">
        <v>0.9952003398903455</v>
      </c>
      <c r="L131" s="18">
        <f t="shared" si="19"/>
        <v>4.519623209956805</v>
      </c>
    </row>
    <row r="132" spans="1:12" s="76" customFormat="1" ht="27" customHeight="1" hidden="1">
      <c r="A132" s="1" t="s">
        <v>10</v>
      </c>
      <c r="B132" s="92"/>
      <c r="C132" s="97" t="s">
        <v>112</v>
      </c>
      <c r="D132" s="139">
        <v>1849.8</v>
      </c>
      <c r="E132" s="139">
        <v>979.3</v>
      </c>
      <c r="F132" s="139">
        <v>970.367</v>
      </c>
      <c r="G132" s="105">
        <f t="shared" si="14"/>
        <v>99.08781782906158</v>
      </c>
      <c r="H132" s="105">
        <f t="shared" si="15"/>
        <v>52.45794139907017</v>
      </c>
      <c r="I132" s="105">
        <v>1623.5</v>
      </c>
      <c r="J132" s="105">
        <v>-226.29999999999995</v>
      </c>
      <c r="K132" s="104">
        <v>0.8776624499945941</v>
      </c>
      <c r="L132" s="18">
        <f t="shared" si="19"/>
        <v>4.087817829061578</v>
      </c>
    </row>
    <row r="133" spans="1:12" s="76" customFormat="1" ht="41.25" customHeight="1" hidden="1">
      <c r="A133" s="1" t="s">
        <v>10</v>
      </c>
      <c r="B133" s="92"/>
      <c r="C133" s="43" t="s">
        <v>100</v>
      </c>
      <c r="D133" s="139">
        <v>8303.5</v>
      </c>
      <c r="E133" s="139">
        <v>7576.89</v>
      </c>
      <c r="F133" s="139">
        <v>7366.13</v>
      </c>
      <c r="G133" s="105">
        <f t="shared" si="14"/>
        <v>97.21838379599018</v>
      </c>
      <c r="H133" s="105">
        <f t="shared" si="15"/>
        <v>88.71114590233034</v>
      </c>
      <c r="I133" s="105">
        <v>8234.47</v>
      </c>
      <c r="J133" s="105">
        <v>-69.03000000000065</v>
      </c>
      <c r="K133" s="104">
        <v>0.9916866381646293</v>
      </c>
      <c r="L133" s="18">
        <f t="shared" si="19"/>
        <v>2.218383795990178</v>
      </c>
    </row>
    <row r="134" spans="1:12" s="7" customFormat="1" ht="16.5" customHeight="1">
      <c r="A134" s="23"/>
      <c r="B134" s="24"/>
      <c r="C134" s="43" t="s">
        <v>38</v>
      </c>
      <c r="D134" s="139">
        <v>2380.5</v>
      </c>
      <c r="E134" s="139">
        <v>304.677</v>
      </c>
      <c r="F134" s="168">
        <v>301.165</v>
      </c>
      <c r="G134" s="105">
        <f t="shared" si="14"/>
        <v>98.84730386606144</v>
      </c>
      <c r="H134" s="105">
        <f t="shared" si="15"/>
        <v>12.65133375341315</v>
      </c>
      <c r="I134" s="105"/>
      <c r="J134" s="105"/>
      <c r="K134" s="104"/>
      <c r="L134" s="18">
        <f t="shared" si="19"/>
        <v>3.847303866061438</v>
      </c>
    </row>
    <row r="135" spans="1:12" s="7" customFormat="1" ht="28.5" customHeight="1">
      <c r="A135" s="1" t="s">
        <v>12</v>
      </c>
      <c r="B135" s="2" t="s">
        <v>13</v>
      </c>
      <c r="C135" s="2" t="s">
        <v>48</v>
      </c>
      <c r="D135" s="164">
        <f>D136+D151</f>
        <v>252715.014</v>
      </c>
      <c r="E135" s="164">
        <f>E136+E151</f>
        <v>80912.664</v>
      </c>
      <c r="F135" s="164">
        <f>F136+F151</f>
        <v>80341.579</v>
      </c>
      <c r="G135" s="179">
        <f>F135/E135*100</f>
        <v>99.29419577632494</v>
      </c>
      <c r="H135" s="104">
        <f t="shared" si="15"/>
        <v>31.791375481949007</v>
      </c>
      <c r="I135" s="104"/>
      <c r="J135" s="104"/>
      <c r="K135" s="104"/>
      <c r="L135" s="28" t="s">
        <v>71</v>
      </c>
    </row>
    <row r="136" spans="1:12" s="27" customFormat="1" ht="16.5" customHeight="1">
      <c r="A136" s="25"/>
      <c r="B136" s="26"/>
      <c r="C136" s="43" t="s">
        <v>37</v>
      </c>
      <c r="D136" s="139">
        <v>250305.014</v>
      </c>
      <c r="E136" s="139">
        <v>80421.498</v>
      </c>
      <c r="F136" s="139">
        <v>79864.504</v>
      </c>
      <c r="G136" s="105">
        <f>F136/E136*100</f>
        <v>99.30740658424442</v>
      </c>
      <c r="H136" s="105">
        <f t="shared" si="15"/>
        <v>31.906873427633375</v>
      </c>
      <c r="I136" s="105">
        <v>233315.77500000002</v>
      </c>
      <c r="J136" s="105">
        <v>-1914.8399999999674</v>
      </c>
      <c r="K136" s="105">
        <v>0.9918597330538801</v>
      </c>
      <c r="L136" s="18">
        <f aca="true" t="shared" si="20" ref="L136:L151">G136-95</f>
        <v>4.3074065842444185</v>
      </c>
    </row>
    <row r="137" spans="1:12" s="76" customFormat="1" ht="26.25" customHeight="1" hidden="1">
      <c r="A137" s="1" t="s">
        <v>12</v>
      </c>
      <c r="B137" s="92"/>
      <c r="C137" s="43" t="s">
        <v>95</v>
      </c>
      <c r="D137" s="139">
        <v>36298.6</v>
      </c>
      <c r="E137" s="156">
        <v>31425.818</v>
      </c>
      <c r="F137" s="105">
        <v>29449.694</v>
      </c>
      <c r="G137" s="105">
        <f aca="true" t="shared" si="21" ref="G137:G151">F137/E137*100</f>
        <v>93.71178182219472</v>
      </c>
      <c r="H137" s="105">
        <f aca="true" t="shared" si="22" ref="H137:H151">F137/D137*100</f>
        <v>81.13176265751297</v>
      </c>
      <c r="I137" s="105">
        <v>35418.340000000004</v>
      </c>
      <c r="J137" s="105">
        <v>-880.2599999999948</v>
      </c>
      <c r="K137" s="104">
        <v>0.9757494779412982</v>
      </c>
      <c r="L137" s="18">
        <f t="shared" si="20"/>
        <v>-1.2882181778052768</v>
      </c>
    </row>
    <row r="138" spans="1:12" s="76" customFormat="1" ht="54" customHeight="1" hidden="1">
      <c r="A138" s="1" t="s">
        <v>12</v>
      </c>
      <c r="B138" s="92"/>
      <c r="C138" s="43" t="s">
        <v>153</v>
      </c>
      <c r="D138" s="139">
        <v>266.18</v>
      </c>
      <c r="E138" s="153">
        <v>196.385</v>
      </c>
      <c r="F138" s="105">
        <v>186.244</v>
      </c>
      <c r="G138" s="105">
        <f t="shared" si="21"/>
        <v>94.83616365812053</v>
      </c>
      <c r="H138" s="105">
        <f t="shared" si="22"/>
        <v>69.96919377864602</v>
      </c>
      <c r="I138" s="105">
        <v>252</v>
      </c>
      <c r="J138" s="105">
        <v>-14.180000000000007</v>
      </c>
      <c r="K138" s="104">
        <v>0.9467277781952063</v>
      </c>
      <c r="L138" s="18">
        <f t="shared" si="20"/>
        <v>-0.16383634187947393</v>
      </c>
    </row>
    <row r="139" spans="1:12" s="76" customFormat="1" ht="39.75" customHeight="1" hidden="1">
      <c r="A139" s="1" t="s">
        <v>12</v>
      </c>
      <c r="B139" s="92"/>
      <c r="C139" s="43" t="s">
        <v>135</v>
      </c>
      <c r="D139" s="139">
        <v>401</v>
      </c>
      <c r="E139" s="156">
        <v>398.29</v>
      </c>
      <c r="F139" s="105">
        <v>348.908</v>
      </c>
      <c r="G139" s="105">
        <f t="shared" si="21"/>
        <v>87.60149639709759</v>
      </c>
      <c r="H139" s="105">
        <f t="shared" si="22"/>
        <v>87.00947630922694</v>
      </c>
      <c r="I139" s="105">
        <v>368.6</v>
      </c>
      <c r="J139" s="105">
        <v>-32.39999999999998</v>
      </c>
      <c r="K139" s="104">
        <v>0.9192019950124689</v>
      </c>
      <c r="L139" s="18">
        <f t="shared" si="20"/>
        <v>-7.398503602902409</v>
      </c>
    </row>
    <row r="140" spans="1:12" s="76" customFormat="1" ht="26.25" customHeight="1" hidden="1">
      <c r="A140" s="1" t="s">
        <v>12</v>
      </c>
      <c r="B140" s="92"/>
      <c r="C140" s="43" t="s">
        <v>98</v>
      </c>
      <c r="D140" s="139">
        <v>4834.659</v>
      </c>
      <c r="E140" s="153">
        <v>3479.157</v>
      </c>
      <c r="F140" s="139">
        <v>3405.946</v>
      </c>
      <c r="G140" s="105">
        <f t="shared" si="21"/>
        <v>97.89572588992102</v>
      </c>
      <c r="H140" s="105">
        <f t="shared" si="22"/>
        <v>70.44852594567683</v>
      </c>
      <c r="I140" s="105">
        <v>4708.197</v>
      </c>
      <c r="J140" s="105">
        <v>-126.46199999999953</v>
      </c>
      <c r="K140" s="104">
        <v>0.9738426226130944</v>
      </c>
      <c r="L140" s="18">
        <f t="shared" si="20"/>
        <v>2.8957258899210245</v>
      </c>
    </row>
    <row r="141" spans="1:12" s="76" customFormat="1" ht="27" customHeight="1" hidden="1">
      <c r="A141" s="1" t="s">
        <v>12</v>
      </c>
      <c r="B141" s="92"/>
      <c r="C141" s="43" t="s">
        <v>97</v>
      </c>
      <c r="D141" s="139">
        <v>2546.8</v>
      </c>
      <c r="E141" s="153">
        <v>2536.8</v>
      </c>
      <c r="F141" s="139">
        <v>2506.938</v>
      </c>
      <c r="G141" s="105">
        <f t="shared" si="21"/>
        <v>98.8228476821192</v>
      </c>
      <c r="H141" s="105">
        <f t="shared" si="22"/>
        <v>98.43482016648343</v>
      </c>
      <c r="I141" s="105">
        <v>2546.798</v>
      </c>
      <c r="J141" s="105">
        <v>-0.0020000000004074536</v>
      </c>
      <c r="K141" s="104">
        <v>0.9999992147008009</v>
      </c>
      <c r="L141" s="18">
        <f t="shared" si="20"/>
        <v>3.8228476821192032</v>
      </c>
    </row>
    <row r="142" spans="1:12" s="76" customFormat="1" ht="27" customHeight="1" hidden="1">
      <c r="A142" s="1" t="s">
        <v>12</v>
      </c>
      <c r="B142" s="92"/>
      <c r="C142" s="43" t="s">
        <v>96</v>
      </c>
      <c r="D142" s="139">
        <v>3487.3</v>
      </c>
      <c r="E142" s="153">
        <v>3206.987</v>
      </c>
      <c r="F142" s="139">
        <v>3041.058</v>
      </c>
      <c r="G142" s="105">
        <f t="shared" si="21"/>
        <v>94.82601582108066</v>
      </c>
      <c r="H142" s="105">
        <f t="shared" si="22"/>
        <v>87.20379663349868</v>
      </c>
      <c r="I142" s="105">
        <v>3487.3</v>
      </c>
      <c r="J142" s="105">
        <v>0</v>
      </c>
      <c r="K142" s="104">
        <v>1</v>
      </c>
      <c r="L142" s="18">
        <f t="shared" si="20"/>
        <v>-0.1739841789193406</v>
      </c>
    </row>
    <row r="143" spans="1:12" s="76" customFormat="1" ht="39" hidden="1">
      <c r="A143" s="1" t="s">
        <v>12</v>
      </c>
      <c r="B143" s="92"/>
      <c r="C143" s="43" t="s">
        <v>99</v>
      </c>
      <c r="D143" s="139">
        <v>3945.1</v>
      </c>
      <c r="E143" s="153">
        <v>3803.957</v>
      </c>
      <c r="F143" s="139">
        <v>3743.904</v>
      </c>
      <c r="G143" s="105">
        <f t="shared" si="21"/>
        <v>98.42130181808048</v>
      </c>
      <c r="H143" s="105">
        <f t="shared" si="22"/>
        <v>94.9001039263897</v>
      </c>
      <c r="I143" s="105">
        <v>3930.824</v>
      </c>
      <c r="J143" s="105">
        <v>-14.27599999999984</v>
      </c>
      <c r="K143" s="104">
        <v>0.9963813338064942</v>
      </c>
      <c r="L143" s="18">
        <f t="shared" si="20"/>
        <v>3.4213018180804795</v>
      </c>
    </row>
    <row r="144" spans="1:12" s="76" customFormat="1" ht="27" customHeight="1" hidden="1">
      <c r="A144" s="1" t="s">
        <v>12</v>
      </c>
      <c r="B144" s="92"/>
      <c r="C144" s="43" t="s">
        <v>109</v>
      </c>
      <c r="D144" s="139">
        <v>992.5</v>
      </c>
      <c r="E144" s="153">
        <v>685.6</v>
      </c>
      <c r="F144" s="139">
        <v>538.657</v>
      </c>
      <c r="G144" s="105">
        <f t="shared" si="21"/>
        <v>78.56724037339556</v>
      </c>
      <c r="H144" s="105">
        <f t="shared" si="22"/>
        <v>54.272745591939554</v>
      </c>
      <c r="I144" s="105">
        <v>987.5</v>
      </c>
      <c r="J144" s="105">
        <v>-5</v>
      </c>
      <c r="K144" s="104">
        <v>0.9949622166246851</v>
      </c>
      <c r="L144" s="18">
        <f t="shared" si="20"/>
        <v>-16.432759626604437</v>
      </c>
    </row>
    <row r="145" spans="1:12" s="76" customFormat="1" ht="39" hidden="1">
      <c r="A145" s="1" t="s">
        <v>12</v>
      </c>
      <c r="B145" s="92"/>
      <c r="C145" s="93" t="s">
        <v>159</v>
      </c>
      <c r="D145" s="139">
        <v>3689.303</v>
      </c>
      <c r="E145" s="153">
        <v>1678.209</v>
      </c>
      <c r="F145" s="139">
        <v>1673.082</v>
      </c>
      <c r="G145" s="105">
        <f t="shared" si="21"/>
        <v>99.6944957392077</v>
      </c>
      <c r="H145" s="105">
        <f t="shared" si="22"/>
        <v>45.34954163428702</v>
      </c>
      <c r="I145" s="105">
        <v>3674.23</v>
      </c>
      <c r="J145" s="105">
        <v>-15.072999999999865</v>
      </c>
      <c r="K145" s="104">
        <v>0.9959144044281535</v>
      </c>
      <c r="L145" s="18">
        <f t="shared" si="20"/>
        <v>4.694495739207696</v>
      </c>
    </row>
    <row r="146" spans="1:12" s="76" customFormat="1" ht="26.25" customHeight="1" hidden="1">
      <c r="A146" s="1" t="s">
        <v>12</v>
      </c>
      <c r="B146" s="92"/>
      <c r="C146" s="43" t="s">
        <v>160</v>
      </c>
      <c r="D146" s="139">
        <v>2487.613</v>
      </c>
      <c r="E146" s="153">
        <v>2128.261</v>
      </c>
      <c r="F146" s="139">
        <v>2128.261</v>
      </c>
      <c r="G146" s="105">
        <f t="shared" si="21"/>
        <v>100</v>
      </c>
      <c r="H146" s="105">
        <f t="shared" si="22"/>
        <v>85.55434466695584</v>
      </c>
      <c r="I146" s="105">
        <v>2487.6</v>
      </c>
      <c r="J146" s="105">
        <v>-0.012999999999919964</v>
      </c>
      <c r="K146" s="104">
        <v>0.9999947741067441</v>
      </c>
      <c r="L146" s="18">
        <f t="shared" si="20"/>
        <v>5</v>
      </c>
    </row>
    <row r="147" spans="1:12" s="76" customFormat="1" ht="27.75" customHeight="1" hidden="1">
      <c r="A147" s="1" t="s">
        <v>12</v>
      </c>
      <c r="B147" s="92"/>
      <c r="C147" s="97" t="s">
        <v>110</v>
      </c>
      <c r="D147" s="139">
        <v>166251.287</v>
      </c>
      <c r="E147" s="153">
        <v>150503.415</v>
      </c>
      <c r="F147" s="139">
        <v>149136.814</v>
      </c>
      <c r="G147" s="105">
        <f t="shared" si="21"/>
        <v>99.09198007234588</v>
      </c>
      <c r="H147" s="105">
        <f t="shared" si="22"/>
        <v>89.70565984250095</v>
      </c>
      <c r="I147" s="105">
        <v>165603.316</v>
      </c>
      <c r="J147" s="105">
        <v>-647.9710000000196</v>
      </c>
      <c r="K147" s="104">
        <v>0.9961024602474204</v>
      </c>
      <c r="L147" s="18">
        <f t="shared" si="20"/>
        <v>4.091980072345876</v>
      </c>
    </row>
    <row r="148" spans="1:12" s="76" customFormat="1" ht="27" customHeight="1" hidden="1">
      <c r="A148" s="1" t="s">
        <v>12</v>
      </c>
      <c r="B148" s="92"/>
      <c r="C148" s="98" t="s">
        <v>111</v>
      </c>
      <c r="D148" s="139">
        <v>719.4</v>
      </c>
      <c r="E148" s="153">
        <v>719.4</v>
      </c>
      <c r="F148" s="139">
        <v>715.559</v>
      </c>
      <c r="G148" s="105">
        <f t="shared" si="21"/>
        <v>99.46608284681679</v>
      </c>
      <c r="H148" s="105">
        <f t="shared" si="22"/>
        <v>99.46608284681679</v>
      </c>
      <c r="I148" s="105">
        <v>715.6</v>
      </c>
      <c r="J148" s="105">
        <v>-3.7999999999999545</v>
      </c>
      <c r="K148" s="104">
        <v>0.9947178204058938</v>
      </c>
      <c r="L148" s="18">
        <f t="shared" si="20"/>
        <v>4.466082846816789</v>
      </c>
    </row>
    <row r="149" spans="1:12" s="76" customFormat="1" ht="27" customHeight="1" hidden="1">
      <c r="A149" s="1" t="s">
        <v>12</v>
      </c>
      <c r="B149" s="92"/>
      <c r="C149" s="97" t="s">
        <v>112</v>
      </c>
      <c r="D149" s="139">
        <v>641.2</v>
      </c>
      <c r="E149" s="153">
        <v>287.75</v>
      </c>
      <c r="F149" s="139">
        <v>287.75</v>
      </c>
      <c r="G149" s="105">
        <f t="shared" si="21"/>
        <v>100</v>
      </c>
      <c r="H149" s="105">
        <f t="shared" si="22"/>
        <v>44.87679351216469</v>
      </c>
      <c r="I149" s="105">
        <v>629.6</v>
      </c>
      <c r="J149" s="105">
        <v>-11.600000000000023</v>
      </c>
      <c r="K149" s="104">
        <v>0.9819089207735495</v>
      </c>
      <c r="L149" s="18">
        <f t="shared" si="20"/>
        <v>5</v>
      </c>
    </row>
    <row r="150" spans="1:12" s="76" customFormat="1" ht="52.5" hidden="1">
      <c r="A150" s="1" t="s">
        <v>12</v>
      </c>
      <c r="B150" s="92"/>
      <c r="C150" s="43" t="s">
        <v>100</v>
      </c>
      <c r="D150" s="139">
        <v>8669.673</v>
      </c>
      <c r="E150" s="153">
        <v>7453.715</v>
      </c>
      <c r="F150" s="139">
        <v>7393.244</v>
      </c>
      <c r="G150" s="105">
        <f t="shared" si="21"/>
        <v>99.18871327921714</v>
      </c>
      <c r="H150" s="105">
        <f t="shared" si="22"/>
        <v>85.27708023128437</v>
      </c>
      <c r="I150" s="105">
        <v>8505.87</v>
      </c>
      <c r="J150" s="105">
        <v>-163.80299999999988</v>
      </c>
      <c r="K150" s="104">
        <v>0.9811062078119902</v>
      </c>
      <c r="L150" s="18">
        <f t="shared" si="20"/>
        <v>4.18871327921714</v>
      </c>
    </row>
    <row r="151" spans="1:12" s="7" customFormat="1" ht="16.5" customHeight="1">
      <c r="A151" s="23"/>
      <c r="B151" s="24"/>
      <c r="C151" s="43" t="s">
        <v>38</v>
      </c>
      <c r="D151" s="139">
        <v>2410</v>
      </c>
      <c r="E151" s="139">
        <v>491.166</v>
      </c>
      <c r="F151" s="139">
        <v>477.075</v>
      </c>
      <c r="G151" s="105">
        <f t="shared" si="21"/>
        <v>97.13111249557176</v>
      </c>
      <c r="H151" s="105">
        <f t="shared" si="22"/>
        <v>19.79564315352697</v>
      </c>
      <c r="I151" s="105"/>
      <c r="J151" s="105"/>
      <c r="K151" s="104"/>
      <c r="L151" s="18">
        <f t="shared" si="20"/>
        <v>2.131112495571756</v>
      </c>
    </row>
    <row r="152" spans="1:12" s="7" customFormat="1" ht="29.25" customHeight="1">
      <c r="A152" s="1" t="s">
        <v>14</v>
      </c>
      <c r="B152" s="2" t="s">
        <v>15</v>
      </c>
      <c r="C152" s="2" t="s">
        <v>47</v>
      </c>
      <c r="D152" s="164">
        <f>D153+D168</f>
        <v>243344.522</v>
      </c>
      <c r="E152" s="164">
        <f>E153+E168</f>
        <v>82681.544</v>
      </c>
      <c r="F152" s="164">
        <f>F153+F168</f>
        <v>81104.312</v>
      </c>
      <c r="G152" s="104">
        <f aca="true" t="shared" si="23" ref="G152:G170">F152/E152*100</f>
        <v>98.09240137073397</v>
      </c>
      <c r="H152" s="104">
        <f aca="true" t="shared" si="24" ref="H152:H170">F152/D152*100</f>
        <v>33.32900668296121</v>
      </c>
      <c r="I152" s="104"/>
      <c r="J152" s="104"/>
      <c r="K152" s="104"/>
      <c r="L152" s="28" t="s">
        <v>71</v>
      </c>
    </row>
    <row r="153" spans="1:12" s="27" customFormat="1" ht="17.25" customHeight="1">
      <c r="A153" s="25"/>
      <c r="B153" s="26"/>
      <c r="C153" s="43" t="s">
        <v>37</v>
      </c>
      <c r="D153" s="139">
        <v>241153.522</v>
      </c>
      <c r="E153" s="139">
        <v>82133.794</v>
      </c>
      <c r="F153" s="139">
        <v>80794.057</v>
      </c>
      <c r="G153" s="105">
        <f t="shared" si="23"/>
        <v>98.36883585336385</v>
      </c>
      <c r="H153" s="105">
        <f t="shared" si="24"/>
        <v>33.503162769482586</v>
      </c>
      <c r="I153" s="105">
        <v>265434.84500000003</v>
      </c>
      <c r="J153" s="105">
        <v>-1102.5729999999749</v>
      </c>
      <c r="K153" s="105">
        <v>0.9958633462863365</v>
      </c>
      <c r="L153" s="18">
        <f aca="true" t="shared" si="25" ref="L153:L168">G153-95</f>
        <v>3.368835853363848</v>
      </c>
    </row>
    <row r="154" spans="1:12" s="76" customFormat="1" ht="27" customHeight="1" hidden="1">
      <c r="A154" s="1" t="s">
        <v>14</v>
      </c>
      <c r="B154" s="92"/>
      <c r="C154" s="43" t="s">
        <v>95</v>
      </c>
      <c r="D154" s="139">
        <v>31272.401</v>
      </c>
      <c r="E154" s="139">
        <v>27022.9</v>
      </c>
      <c r="F154" s="155">
        <v>24970.055</v>
      </c>
      <c r="G154" s="105">
        <f t="shared" si="23"/>
        <v>92.4033134859693</v>
      </c>
      <c r="H154" s="105">
        <f t="shared" si="24"/>
        <v>79.84693915890884</v>
      </c>
      <c r="I154" s="105">
        <v>31253.289999999997</v>
      </c>
      <c r="J154" s="105">
        <v>-19.111000000004424</v>
      </c>
      <c r="K154" s="104">
        <v>0.9993888860660234</v>
      </c>
      <c r="L154" s="18">
        <f t="shared" si="25"/>
        <v>-2.5966865140306936</v>
      </c>
    </row>
    <row r="155" spans="1:12" s="76" customFormat="1" ht="54" customHeight="1" hidden="1">
      <c r="A155" s="1" t="s">
        <v>14</v>
      </c>
      <c r="B155" s="92"/>
      <c r="C155" s="43" t="s">
        <v>153</v>
      </c>
      <c r="D155" s="139">
        <v>1544</v>
      </c>
      <c r="E155" s="139">
        <v>1424</v>
      </c>
      <c r="F155" s="155">
        <v>933.403</v>
      </c>
      <c r="G155" s="105">
        <f t="shared" si="23"/>
        <v>65.54796348314606</v>
      </c>
      <c r="H155" s="105">
        <f t="shared" si="24"/>
        <v>60.45356217616581</v>
      </c>
      <c r="I155" s="105">
        <v>1434.8</v>
      </c>
      <c r="J155" s="105">
        <v>-109.20000000000005</v>
      </c>
      <c r="K155" s="104">
        <v>0.9292746113989637</v>
      </c>
      <c r="L155" s="18">
        <f t="shared" si="25"/>
        <v>-29.452036516853937</v>
      </c>
    </row>
    <row r="156" spans="1:12" s="76" customFormat="1" ht="39.75" customHeight="1" hidden="1">
      <c r="A156" s="1" t="s">
        <v>14</v>
      </c>
      <c r="B156" s="92"/>
      <c r="C156" s="43" t="s">
        <v>135</v>
      </c>
      <c r="D156" s="139">
        <v>500.7</v>
      </c>
      <c r="E156" s="139">
        <v>500.375</v>
      </c>
      <c r="F156" s="155">
        <v>399.704</v>
      </c>
      <c r="G156" s="105">
        <f t="shared" si="23"/>
        <v>79.88088933300025</v>
      </c>
      <c r="H156" s="105">
        <f t="shared" si="24"/>
        <v>79.82903934491712</v>
      </c>
      <c r="I156" s="105">
        <v>458</v>
      </c>
      <c r="J156" s="105">
        <v>-42.69999999999999</v>
      </c>
      <c r="K156" s="104">
        <v>0.91471939285001</v>
      </c>
      <c r="L156" s="18">
        <f t="shared" si="25"/>
        <v>-15.119110666999745</v>
      </c>
    </row>
    <row r="157" spans="1:12" s="76" customFormat="1" ht="27" customHeight="1" hidden="1">
      <c r="A157" s="1" t="s">
        <v>14</v>
      </c>
      <c r="B157" s="92"/>
      <c r="C157" s="43" t="s">
        <v>98</v>
      </c>
      <c r="D157" s="139">
        <v>10872.9</v>
      </c>
      <c r="E157" s="139">
        <v>9365.3</v>
      </c>
      <c r="F157" s="153">
        <v>8360.211</v>
      </c>
      <c r="G157" s="105">
        <f t="shared" si="23"/>
        <v>89.26794656871643</v>
      </c>
      <c r="H157" s="105">
        <f t="shared" si="24"/>
        <v>76.8903512402395</v>
      </c>
      <c r="I157" s="105">
        <v>10763.625</v>
      </c>
      <c r="J157" s="105">
        <v>-109.27499999999964</v>
      </c>
      <c r="K157" s="104">
        <v>0.9899497834064509</v>
      </c>
      <c r="L157" s="18">
        <f t="shared" si="25"/>
        <v>-5.732053431283575</v>
      </c>
    </row>
    <row r="158" spans="1:12" s="76" customFormat="1" ht="27" customHeight="1" hidden="1">
      <c r="A158" s="1" t="s">
        <v>14</v>
      </c>
      <c r="B158" s="92"/>
      <c r="C158" s="43" t="s">
        <v>97</v>
      </c>
      <c r="D158" s="139">
        <v>1805.2</v>
      </c>
      <c r="E158" s="139">
        <v>1805.2</v>
      </c>
      <c r="F158" s="153">
        <v>1805.181</v>
      </c>
      <c r="G158" s="105">
        <f t="shared" si="23"/>
        <v>99.9989474850432</v>
      </c>
      <c r="H158" s="105">
        <f t="shared" si="24"/>
        <v>99.9989474850432</v>
      </c>
      <c r="I158" s="105">
        <v>1805.181</v>
      </c>
      <c r="J158" s="105">
        <v>-0.019000000000005457</v>
      </c>
      <c r="K158" s="104">
        <v>0.9999894748504321</v>
      </c>
      <c r="L158" s="18">
        <f t="shared" si="25"/>
        <v>4.998947485043203</v>
      </c>
    </row>
    <row r="159" spans="1:12" s="76" customFormat="1" ht="27.75" customHeight="1" hidden="1">
      <c r="A159" s="1" t="s">
        <v>14</v>
      </c>
      <c r="B159" s="92"/>
      <c r="C159" s="43" t="s">
        <v>96</v>
      </c>
      <c r="D159" s="139">
        <v>10698.108</v>
      </c>
      <c r="E159" s="139">
        <v>10524.808</v>
      </c>
      <c r="F159" s="153">
        <v>10221.324</v>
      </c>
      <c r="G159" s="105">
        <f t="shared" si="23"/>
        <v>97.11648896587947</v>
      </c>
      <c r="H159" s="105">
        <f t="shared" si="24"/>
        <v>95.54328671948349</v>
      </c>
      <c r="I159" s="105">
        <v>10687.333</v>
      </c>
      <c r="J159" s="105">
        <v>-10.774999999999636</v>
      </c>
      <c r="K159" s="104">
        <v>0.9989928125608752</v>
      </c>
      <c r="L159" s="18">
        <f t="shared" si="25"/>
        <v>2.116488965879469</v>
      </c>
    </row>
    <row r="160" spans="1:12" s="76" customFormat="1" ht="28.5" customHeight="1" hidden="1">
      <c r="A160" s="1" t="s">
        <v>14</v>
      </c>
      <c r="B160" s="92"/>
      <c r="C160" s="43" t="s">
        <v>99</v>
      </c>
      <c r="D160" s="139">
        <v>4008.8</v>
      </c>
      <c r="E160" s="139">
        <v>3906.4</v>
      </c>
      <c r="F160" s="153">
        <v>3888.735</v>
      </c>
      <c r="G160" s="105">
        <f t="shared" si="23"/>
        <v>99.54779336473479</v>
      </c>
      <c r="H160" s="105">
        <f t="shared" si="24"/>
        <v>97.00496407902615</v>
      </c>
      <c r="I160" s="105">
        <v>3991.296</v>
      </c>
      <c r="J160" s="105">
        <v>-17.50400000000036</v>
      </c>
      <c r="K160" s="104">
        <v>0.9956336060666533</v>
      </c>
      <c r="L160" s="18">
        <f t="shared" si="25"/>
        <v>4.547793364734787</v>
      </c>
    </row>
    <row r="161" spans="1:12" s="76" customFormat="1" ht="27" customHeight="1" hidden="1">
      <c r="A161" s="1" t="s">
        <v>14</v>
      </c>
      <c r="B161" s="92"/>
      <c r="C161" s="43" t="s">
        <v>109</v>
      </c>
      <c r="D161" s="139">
        <v>574.1</v>
      </c>
      <c r="E161" s="139">
        <v>574.1</v>
      </c>
      <c r="F161" s="153">
        <v>438.986</v>
      </c>
      <c r="G161" s="105">
        <f t="shared" si="23"/>
        <v>76.46507577077163</v>
      </c>
      <c r="H161" s="105">
        <f t="shared" si="24"/>
        <v>76.46507577077163</v>
      </c>
      <c r="I161" s="105">
        <v>568.9</v>
      </c>
      <c r="J161" s="105">
        <v>-5.2000000000000455</v>
      </c>
      <c r="K161" s="104">
        <v>0.9909423445392788</v>
      </c>
      <c r="L161" s="18">
        <f t="shared" si="25"/>
        <v>-18.534924229228366</v>
      </c>
    </row>
    <row r="162" spans="1:12" s="76" customFormat="1" ht="27" customHeight="1" hidden="1">
      <c r="A162" s="1" t="s">
        <v>14</v>
      </c>
      <c r="B162" s="92"/>
      <c r="C162" s="93" t="s">
        <v>159</v>
      </c>
      <c r="D162" s="139">
        <v>2570.213</v>
      </c>
      <c r="E162" s="139">
        <v>2570.213</v>
      </c>
      <c r="F162" s="153">
        <v>2086.213</v>
      </c>
      <c r="G162" s="105">
        <f t="shared" si="23"/>
        <v>81.1688758869401</v>
      </c>
      <c r="H162" s="105">
        <f t="shared" si="24"/>
        <v>81.1688758869401</v>
      </c>
      <c r="I162" s="105">
        <v>2570.21</v>
      </c>
      <c r="J162" s="105">
        <v>-0.003000000000156433</v>
      </c>
      <c r="K162" s="104">
        <v>0.9999988327815632</v>
      </c>
      <c r="L162" s="18">
        <f t="shared" si="25"/>
        <v>-13.8311241130599</v>
      </c>
    </row>
    <row r="163" spans="1:12" s="76" customFormat="1" ht="27" customHeight="1" hidden="1">
      <c r="A163" s="1" t="s">
        <v>14</v>
      </c>
      <c r="B163" s="92"/>
      <c r="C163" s="43" t="s">
        <v>160</v>
      </c>
      <c r="D163" s="139">
        <v>120</v>
      </c>
      <c r="E163" s="139">
        <v>120</v>
      </c>
      <c r="F163" s="153">
        <v>78</v>
      </c>
      <c r="G163" s="105">
        <f t="shared" si="23"/>
        <v>65</v>
      </c>
      <c r="H163" s="105">
        <f t="shared" si="24"/>
        <v>65</v>
      </c>
      <c r="I163" s="105">
        <v>78</v>
      </c>
      <c r="J163" s="105">
        <v>-42</v>
      </c>
      <c r="K163" s="104">
        <v>0.65</v>
      </c>
      <c r="L163" s="18">
        <f t="shared" si="25"/>
        <v>-30</v>
      </c>
    </row>
    <row r="164" spans="1:12" s="76" customFormat="1" ht="27" customHeight="1" hidden="1">
      <c r="A164" s="1" t="s">
        <v>14</v>
      </c>
      <c r="B164" s="92"/>
      <c r="C164" s="97" t="s">
        <v>110</v>
      </c>
      <c r="D164" s="139">
        <v>194079.475</v>
      </c>
      <c r="E164" s="139">
        <v>179633.575</v>
      </c>
      <c r="F164" s="153">
        <v>178153.821</v>
      </c>
      <c r="G164" s="105">
        <f t="shared" si="23"/>
        <v>99.17623751573167</v>
      </c>
      <c r="H164" s="105">
        <f t="shared" si="24"/>
        <v>91.79426160339726</v>
      </c>
      <c r="I164" s="105">
        <v>193599.46</v>
      </c>
      <c r="J164" s="105">
        <v>-480.01500000001397</v>
      </c>
      <c r="K164" s="104">
        <v>0.9975267090968789</v>
      </c>
      <c r="L164" s="18">
        <f t="shared" si="25"/>
        <v>4.176237515731671</v>
      </c>
    </row>
    <row r="165" spans="1:12" s="76" customFormat="1" ht="27" customHeight="1" hidden="1">
      <c r="A165" s="1" t="s">
        <v>14</v>
      </c>
      <c r="B165" s="92"/>
      <c r="C165" s="98" t="s">
        <v>111</v>
      </c>
      <c r="D165" s="139">
        <v>305.422</v>
      </c>
      <c r="E165" s="139">
        <v>305.422</v>
      </c>
      <c r="F165" s="153">
        <v>302.036</v>
      </c>
      <c r="G165" s="105">
        <f t="shared" si="23"/>
        <v>98.89136997334835</v>
      </c>
      <c r="H165" s="105">
        <f t="shared" si="24"/>
        <v>98.89136997334835</v>
      </c>
      <c r="I165" s="105">
        <v>155.6</v>
      </c>
      <c r="J165" s="105">
        <v>-149.82200000000003</v>
      </c>
      <c r="K165" s="104">
        <v>0.5094590435528547</v>
      </c>
      <c r="L165" s="18">
        <f t="shared" si="25"/>
        <v>3.891369973348347</v>
      </c>
    </row>
    <row r="166" spans="1:12" s="76" customFormat="1" ht="27.75" customHeight="1" hidden="1">
      <c r="A166" s="1" t="s">
        <v>14</v>
      </c>
      <c r="B166" s="92"/>
      <c r="C166" s="97" t="s">
        <v>112</v>
      </c>
      <c r="D166" s="139">
        <v>1072.3</v>
      </c>
      <c r="E166" s="139">
        <v>1072.3</v>
      </c>
      <c r="F166" s="153">
        <v>889.153</v>
      </c>
      <c r="G166" s="105">
        <f t="shared" si="23"/>
        <v>82.9201715937704</v>
      </c>
      <c r="H166" s="105">
        <f t="shared" si="24"/>
        <v>82.9201715937704</v>
      </c>
      <c r="I166" s="105">
        <v>1070.5</v>
      </c>
      <c r="J166" s="105">
        <v>-1.7999999999999545</v>
      </c>
      <c r="K166" s="104">
        <v>0.9983213652895645</v>
      </c>
      <c r="L166" s="18">
        <f t="shared" si="25"/>
        <v>-12.079828406229595</v>
      </c>
    </row>
    <row r="167" spans="1:12" s="76" customFormat="1" ht="40.5" customHeight="1" hidden="1">
      <c r="A167" s="1" t="s">
        <v>14</v>
      </c>
      <c r="B167" s="92"/>
      <c r="C167" s="43" t="s">
        <v>100</v>
      </c>
      <c r="D167" s="139">
        <v>7113.8</v>
      </c>
      <c r="E167" s="139">
        <v>6360.61</v>
      </c>
      <c r="F167" s="153">
        <v>6169.328</v>
      </c>
      <c r="G167" s="105">
        <f t="shared" si="23"/>
        <v>96.99270981871237</v>
      </c>
      <c r="H167" s="105">
        <f t="shared" si="24"/>
        <v>86.72338272090866</v>
      </c>
      <c r="I167" s="105">
        <v>6998.65</v>
      </c>
      <c r="J167" s="105">
        <v>-115.15000000000055</v>
      </c>
      <c r="K167" s="104">
        <v>0.983813151901937</v>
      </c>
      <c r="L167" s="18">
        <f t="shared" si="25"/>
        <v>1.9927098187123704</v>
      </c>
    </row>
    <row r="168" spans="1:12" s="7" customFormat="1" ht="16.5" customHeight="1">
      <c r="A168" s="23"/>
      <c r="B168" s="24"/>
      <c r="C168" s="43" t="s">
        <v>38</v>
      </c>
      <c r="D168" s="139">
        <v>2191</v>
      </c>
      <c r="E168" s="139">
        <v>547.75</v>
      </c>
      <c r="F168" s="168">
        <v>310.255</v>
      </c>
      <c r="G168" s="105">
        <f t="shared" si="23"/>
        <v>56.64171611136467</v>
      </c>
      <c r="H168" s="105">
        <f t="shared" si="24"/>
        <v>14.160429027841168</v>
      </c>
      <c r="I168" s="105"/>
      <c r="J168" s="105"/>
      <c r="K168" s="104"/>
      <c r="L168" s="18">
        <f t="shared" si="25"/>
        <v>-38.35828388863533</v>
      </c>
    </row>
    <row r="169" spans="1:12" s="7" customFormat="1" ht="38.25" customHeight="1">
      <c r="A169" s="1" t="s">
        <v>16</v>
      </c>
      <c r="B169" s="2" t="s">
        <v>17</v>
      </c>
      <c r="C169" s="2" t="s">
        <v>72</v>
      </c>
      <c r="D169" s="164">
        <f>D170+D185</f>
        <v>305518.601</v>
      </c>
      <c r="E169" s="164">
        <f>E170+E185</f>
        <v>81315.061</v>
      </c>
      <c r="F169" s="164">
        <f>F170+F185</f>
        <v>80972.617</v>
      </c>
      <c r="G169" s="179">
        <f t="shared" si="23"/>
        <v>99.57886768356478</v>
      </c>
      <c r="H169" s="104">
        <f t="shared" si="24"/>
        <v>26.503334571108482</v>
      </c>
      <c r="I169" s="104"/>
      <c r="J169" s="104"/>
      <c r="K169" s="104"/>
      <c r="L169" s="28" t="s">
        <v>71</v>
      </c>
    </row>
    <row r="170" spans="1:12" s="27" customFormat="1" ht="16.5" customHeight="1">
      <c r="A170" s="25"/>
      <c r="B170" s="26"/>
      <c r="C170" s="43" t="s">
        <v>37</v>
      </c>
      <c r="D170" s="139">
        <v>303683.601</v>
      </c>
      <c r="E170" s="139">
        <v>80997.605</v>
      </c>
      <c r="F170" s="139">
        <v>80671.607</v>
      </c>
      <c r="G170" s="178">
        <f t="shared" si="23"/>
        <v>99.59752143288682</v>
      </c>
      <c r="H170" s="105">
        <f t="shared" si="24"/>
        <v>26.564360648502717</v>
      </c>
      <c r="I170" s="105">
        <v>262255.945</v>
      </c>
      <c r="J170" s="105">
        <v>-5350.2179999999935</v>
      </c>
      <c r="K170" s="105">
        <v>0.9800071196417102</v>
      </c>
      <c r="L170" s="18">
        <f aca="true" t="shared" si="26" ref="L170:L185">G170-95</f>
        <v>4.597521432886822</v>
      </c>
    </row>
    <row r="171" spans="1:13" s="76" customFormat="1" ht="26.25" customHeight="1" hidden="1">
      <c r="A171" s="1" t="s">
        <v>16</v>
      </c>
      <c r="B171" s="92"/>
      <c r="C171" s="43" t="s">
        <v>95</v>
      </c>
      <c r="D171" s="139">
        <v>31058.6</v>
      </c>
      <c r="E171" s="139">
        <v>26253.792</v>
      </c>
      <c r="F171" s="139">
        <v>25749.144</v>
      </c>
      <c r="G171" s="105">
        <f aca="true" t="shared" si="27" ref="G171:G185">F171/E171*100</f>
        <v>98.07780910277646</v>
      </c>
      <c r="H171" s="105">
        <f aca="true" t="shared" si="28" ref="H171:H185">F171/D171*100</f>
        <v>82.90503757413407</v>
      </c>
      <c r="I171" s="105">
        <v>30620.8</v>
      </c>
      <c r="J171" s="105">
        <v>-437.7999999999993</v>
      </c>
      <c r="K171" s="104">
        <v>0.9859040652186513</v>
      </c>
      <c r="L171" s="18">
        <f t="shared" si="26"/>
        <v>3.077809102776456</v>
      </c>
      <c r="M171" s="74"/>
    </row>
    <row r="172" spans="1:13" s="76" customFormat="1" ht="54" customHeight="1" hidden="1">
      <c r="A172" s="1" t="s">
        <v>16</v>
      </c>
      <c r="B172" s="92"/>
      <c r="C172" s="43" t="s">
        <v>153</v>
      </c>
      <c r="D172" s="139">
        <v>1246.159</v>
      </c>
      <c r="E172" s="139">
        <v>793.453</v>
      </c>
      <c r="F172" s="139">
        <v>793.453</v>
      </c>
      <c r="G172" s="105">
        <f t="shared" si="27"/>
        <v>100</v>
      </c>
      <c r="H172" s="105">
        <f t="shared" si="28"/>
        <v>63.671890986623694</v>
      </c>
      <c r="I172" s="105">
        <v>1246.1</v>
      </c>
      <c r="J172" s="105">
        <v>-0.05900000000019645</v>
      </c>
      <c r="K172" s="104">
        <v>0.999952654516799</v>
      </c>
      <c r="L172" s="18">
        <f t="shared" si="26"/>
        <v>5</v>
      </c>
      <c r="M172" s="74"/>
    </row>
    <row r="173" spans="1:13" s="76" customFormat="1" ht="39.75" customHeight="1" hidden="1">
      <c r="A173" s="1" t="s">
        <v>16</v>
      </c>
      <c r="B173" s="92"/>
      <c r="C173" s="43" t="s">
        <v>135</v>
      </c>
      <c r="D173" s="139">
        <v>46</v>
      </c>
      <c r="E173" s="139">
        <v>46</v>
      </c>
      <c r="F173" s="139">
        <v>46</v>
      </c>
      <c r="G173" s="105">
        <f t="shared" si="27"/>
        <v>100</v>
      </c>
      <c r="H173" s="105">
        <f t="shared" si="28"/>
        <v>100</v>
      </c>
      <c r="I173" s="105">
        <v>46</v>
      </c>
      <c r="J173" s="105">
        <v>0</v>
      </c>
      <c r="K173" s="104">
        <v>1</v>
      </c>
      <c r="L173" s="18">
        <f t="shared" si="26"/>
        <v>5</v>
      </c>
      <c r="M173" s="74"/>
    </row>
    <row r="174" spans="1:13" s="76" customFormat="1" ht="27" customHeight="1" hidden="1">
      <c r="A174" s="1" t="s">
        <v>16</v>
      </c>
      <c r="B174" s="92"/>
      <c r="C174" s="43" t="s">
        <v>98</v>
      </c>
      <c r="D174" s="139">
        <v>22951.647</v>
      </c>
      <c r="E174" s="139">
        <v>18852.685</v>
      </c>
      <c r="F174" s="139">
        <v>18566.369</v>
      </c>
      <c r="G174" s="105">
        <f t="shared" si="27"/>
        <v>98.4812985524343</v>
      </c>
      <c r="H174" s="105">
        <f t="shared" si="28"/>
        <v>80.89340603748393</v>
      </c>
      <c r="I174" s="105">
        <v>22022.369</v>
      </c>
      <c r="J174" s="105">
        <v>-929.2780000000021</v>
      </c>
      <c r="K174" s="104">
        <v>0.9595114895240415</v>
      </c>
      <c r="L174" s="18">
        <f t="shared" si="26"/>
        <v>3.4812985524342963</v>
      </c>
      <c r="M174" s="74"/>
    </row>
    <row r="175" spans="1:13" s="76" customFormat="1" ht="27" customHeight="1" hidden="1">
      <c r="A175" s="1" t="s">
        <v>16</v>
      </c>
      <c r="B175" s="92"/>
      <c r="C175" s="43" t="s">
        <v>97</v>
      </c>
      <c r="D175" s="139">
        <v>1794.3</v>
      </c>
      <c r="E175" s="139">
        <v>1781.9</v>
      </c>
      <c r="F175" s="139">
        <v>1748.385</v>
      </c>
      <c r="G175" s="105">
        <f t="shared" si="27"/>
        <v>98.11914248835511</v>
      </c>
      <c r="H175" s="105">
        <f t="shared" si="28"/>
        <v>97.44106336732989</v>
      </c>
      <c r="I175" s="105">
        <v>1794.3</v>
      </c>
      <c r="J175" s="105">
        <v>0</v>
      </c>
      <c r="K175" s="104">
        <v>1</v>
      </c>
      <c r="L175" s="18">
        <f t="shared" si="26"/>
        <v>3.1191424883551093</v>
      </c>
      <c r="M175" s="74"/>
    </row>
    <row r="176" spans="1:13" s="76" customFormat="1" ht="27" customHeight="1" hidden="1">
      <c r="A176" s="1" t="s">
        <v>16</v>
      </c>
      <c r="B176" s="92"/>
      <c r="C176" s="43" t="s">
        <v>96</v>
      </c>
      <c r="D176" s="139">
        <v>2416.4</v>
      </c>
      <c r="E176" s="139">
        <v>1783.016</v>
      </c>
      <c r="F176" s="139">
        <v>1402.289</v>
      </c>
      <c r="G176" s="105">
        <f t="shared" si="27"/>
        <v>78.64702279732766</v>
      </c>
      <c r="H176" s="105">
        <f t="shared" si="28"/>
        <v>58.03215527230591</v>
      </c>
      <c r="I176" s="105">
        <v>2416.4</v>
      </c>
      <c r="J176" s="105">
        <v>0</v>
      </c>
      <c r="K176" s="104">
        <v>1</v>
      </c>
      <c r="L176" s="18">
        <f t="shared" si="26"/>
        <v>-16.352977202672335</v>
      </c>
      <c r="M176" s="74"/>
    </row>
    <row r="177" spans="1:13" s="76" customFormat="1" ht="29.25" customHeight="1" hidden="1">
      <c r="A177" s="1" t="s">
        <v>16</v>
      </c>
      <c r="B177" s="92"/>
      <c r="C177" s="43" t="s">
        <v>99</v>
      </c>
      <c r="D177" s="139">
        <v>2469.238</v>
      </c>
      <c r="E177" s="139">
        <v>2075.838</v>
      </c>
      <c r="F177" s="139">
        <v>1834.362</v>
      </c>
      <c r="G177" s="105">
        <f t="shared" si="27"/>
        <v>88.36730033846571</v>
      </c>
      <c r="H177" s="105">
        <f t="shared" si="28"/>
        <v>74.28858619541738</v>
      </c>
      <c r="I177" s="105">
        <v>2469.237</v>
      </c>
      <c r="J177" s="105">
        <v>-0.0009999999997489795</v>
      </c>
      <c r="K177" s="104">
        <v>0.9999995950167624</v>
      </c>
      <c r="L177" s="18">
        <f t="shared" si="26"/>
        <v>-6.632699661534289</v>
      </c>
      <c r="M177" s="74"/>
    </row>
    <row r="178" spans="1:13" s="76" customFormat="1" ht="27" customHeight="1" hidden="1">
      <c r="A178" s="1" t="s">
        <v>16</v>
      </c>
      <c r="B178" s="92"/>
      <c r="C178" s="43" t="s">
        <v>109</v>
      </c>
      <c r="D178" s="139">
        <v>875.751</v>
      </c>
      <c r="E178" s="139">
        <v>875.751</v>
      </c>
      <c r="F178" s="139">
        <v>875.636</v>
      </c>
      <c r="G178" s="105">
        <f t="shared" si="27"/>
        <v>99.98686841351024</v>
      </c>
      <c r="H178" s="105">
        <f t="shared" si="28"/>
        <v>99.98686841351024</v>
      </c>
      <c r="I178" s="105">
        <v>875.636</v>
      </c>
      <c r="J178" s="105">
        <v>-0.1150000000000091</v>
      </c>
      <c r="K178" s="104">
        <v>0.9998686841351023</v>
      </c>
      <c r="L178" s="18">
        <f t="shared" si="26"/>
        <v>4.986868413510237</v>
      </c>
      <c r="M178" s="74"/>
    </row>
    <row r="179" spans="1:13" s="76" customFormat="1" ht="39" hidden="1">
      <c r="A179" s="1" t="s">
        <v>16</v>
      </c>
      <c r="B179" s="92"/>
      <c r="C179" s="43" t="s">
        <v>159</v>
      </c>
      <c r="D179" s="139">
        <v>9883.287</v>
      </c>
      <c r="E179" s="139">
        <v>2850.567</v>
      </c>
      <c r="F179" s="139">
        <v>2850.567</v>
      </c>
      <c r="G179" s="105">
        <f t="shared" si="27"/>
        <v>100</v>
      </c>
      <c r="H179" s="105">
        <f t="shared" si="28"/>
        <v>28.84229710216854</v>
      </c>
      <c r="I179" s="105">
        <v>6808.47</v>
      </c>
      <c r="J179" s="105">
        <v>-3074.817</v>
      </c>
      <c r="K179" s="104">
        <v>0.6888872092857367</v>
      </c>
      <c r="L179" s="18">
        <f t="shared" si="26"/>
        <v>5</v>
      </c>
      <c r="M179" s="74"/>
    </row>
    <row r="180" spans="1:13" s="76" customFormat="1" ht="26.25" customHeight="1" hidden="1">
      <c r="A180" s="1" t="s">
        <v>16</v>
      </c>
      <c r="B180" s="92"/>
      <c r="C180" s="43" t="s">
        <v>160</v>
      </c>
      <c r="D180" s="139">
        <v>99</v>
      </c>
      <c r="E180" s="139">
        <v>99</v>
      </c>
      <c r="F180" s="139">
        <v>99</v>
      </c>
      <c r="G180" s="105">
        <f t="shared" si="27"/>
        <v>100</v>
      </c>
      <c r="H180" s="105">
        <f t="shared" si="28"/>
        <v>100</v>
      </c>
      <c r="I180" s="105">
        <v>99</v>
      </c>
      <c r="J180" s="105">
        <v>0</v>
      </c>
      <c r="K180" s="104">
        <v>1</v>
      </c>
      <c r="L180" s="18">
        <f t="shared" si="26"/>
        <v>5</v>
      </c>
      <c r="M180" s="74"/>
    </row>
    <row r="181" spans="1:13" s="76" customFormat="1" ht="27" customHeight="1" hidden="1">
      <c r="A181" s="1" t="s">
        <v>16</v>
      </c>
      <c r="B181" s="92"/>
      <c r="C181" s="97" t="s">
        <v>110</v>
      </c>
      <c r="D181" s="139">
        <v>183877.083</v>
      </c>
      <c r="E181" s="139">
        <v>170840.333</v>
      </c>
      <c r="F181" s="139">
        <v>170075.276</v>
      </c>
      <c r="G181" s="105">
        <f t="shared" si="27"/>
        <v>99.55218010491703</v>
      </c>
      <c r="H181" s="105">
        <f t="shared" si="28"/>
        <v>92.49400372530381</v>
      </c>
      <c r="I181" s="105">
        <v>183426.943</v>
      </c>
      <c r="J181" s="105">
        <v>-450.14000000001397</v>
      </c>
      <c r="K181" s="104">
        <v>0.9975519515936632</v>
      </c>
      <c r="L181" s="18">
        <f t="shared" si="26"/>
        <v>4.552180104917028</v>
      </c>
      <c r="M181" s="74"/>
    </row>
    <row r="182" spans="1:13" s="76" customFormat="1" ht="27" customHeight="1" hidden="1">
      <c r="A182" s="1" t="s">
        <v>16</v>
      </c>
      <c r="B182" s="92"/>
      <c r="C182" s="98" t="s">
        <v>111</v>
      </c>
      <c r="D182" s="139">
        <v>155.6</v>
      </c>
      <c r="E182" s="139">
        <v>155.6</v>
      </c>
      <c r="F182" s="139">
        <v>110.6</v>
      </c>
      <c r="G182" s="105">
        <f t="shared" si="27"/>
        <v>71.0796915167095</v>
      </c>
      <c r="H182" s="105">
        <f t="shared" si="28"/>
        <v>71.0796915167095</v>
      </c>
      <c r="I182" s="105">
        <v>110.6</v>
      </c>
      <c r="J182" s="105">
        <v>-45</v>
      </c>
      <c r="K182" s="104">
        <v>0.7107969151670951</v>
      </c>
      <c r="L182" s="18">
        <f t="shared" si="26"/>
        <v>-23.920308483290498</v>
      </c>
      <c r="M182" s="74"/>
    </row>
    <row r="183" spans="1:13" s="76" customFormat="1" ht="27" customHeight="1" hidden="1">
      <c r="A183" s="1" t="s">
        <v>16</v>
      </c>
      <c r="B183" s="92"/>
      <c r="C183" s="97" t="s">
        <v>112</v>
      </c>
      <c r="D183" s="139">
        <v>1557.566</v>
      </c>
      <c r="E183" s="139">
        <v>1557.566</v>
      </c>
      <c r="F183" s="139">
        <v>1545.493</v>
      </c>
      <c r="G183" s="105">
        <f t="shared" si="27"/>
        <v>99.22488035819991</v>
      </c>
      <c r="H183" s="105">
        <f t="shared" si="28"/>
        <v>99.22488035819991</v>
      </c>
      <c r="I183" s="105">
        <v>1554.1999999999998</v>
      </c>
      <c r="J183" s="105">
        <v>-3.366000000000213</v>
      </c>
      <c r="K183" s="104">
        <v>0.9978389358781585</v>
      </c>
      <c r="L183" s="18">
        <f t="shared" si="26"/>
        <v>4.224880358199911</v>
      </c>
      <c r="M183" s="74"/>
    </row>
    <row r="184" spans="1:13" s="76" customFormat="1" ht="40.5" customHeight="1" hidden="1">
      <c r="A184" s="1" t="s">
        <v>16</v>
      </c>
      <c r="B184" s="92"/>
      <c r="C184" s="43" t="s">
        <v>100</v>
      </c>
      <c r="D184" s="139">
        <v>9175.532</v>
      </c>
      <c r="E184" s="139">
        <v>8102.627</v>
      </c>
      <c r="F184" s="139">
        <v>7481.713</v>
      </c>
      <c r="G184" s="105">
        <f t="shared" si="27"/>
        <v>92.33688037225457</v>
      </c>
      <c r="H184" s="105">
        <f t="shared" si="28"/>
        <v>81.53982788136972</v>
      </c>
      <c r="I184" s="105">
        <v>8765.89</v>
      </c>
      <c r="J184" s="105">
        <v>-409.6419999999998</v>
      </c>
      <c r="K184" s="104">
        <v>0.9553549592546786</v>
      </c>
      <c r="L184" s="18">
        <f t="shared" si="26"/>
        <v>-2.6631196277454308</v>
      </c>
      <c r="M184" s="74"/>
    </row>
    <row r="185" spans="1:12" s="7" customFormat="1" ht="16.5" customHeight="1">
      <c r="A185" s="23"/>
      <c r="B185" s="24"/>
      <c r="C185" s="43" t="s">
        <v>38</v>
      </c>
      <c r="D185" s="139">
        <v>1835</v>
      </c>
      <c r="E185" s="139">
        <v>317.456</v>
      </c>
      <c r="F185" s="168">
        <v>301.01</v>
      </c>
      <c r="G185" s="105">
        <f t="shared" si="27"/>
        <v>94.81943954437779</v>
      </c>
      <c r="H185" s="105">
        <f t="shared" si="28"/>
        <v>16.40381471389646</v>
      </c>
      <c r="I185" s="105"/>
      <c r="J185" s="105"/>
      <c r="K185" s="104"/>
      <c r="L185" s="18">
        <f t="shared" si="26"/>
        <v>-0.18056045562221357</v>
      </c>
    </row>
    <row r="186" spans="1:12" s="7" customFormat="1" ht="29.25" customHeight="1">
      <c r="A186" s="1" t="s">
        <v>18</v>
      </c>
      <c r="B186" s="2" t="s">
        <v>19</v>
      </c>
      <c r="C186" s="2" t="s">
        <v>46</v>
      </c>
      <c r="D186" s="164">
        <f>D187+D202</f>
        <v>52943.8</v>
      </c>
      <c r="E186" s="164">
        <f>E187+E202</f>
        <v>12639.07</v>
      </c>
      <c r="F186" s="164">
        <f>F187+F202</f>
        <v>12368.642</v>
      </c>
      <c r="G186" s="104">
        <f>F186/E186*100</f>
        <v>97.86038055015123</v>
      </c>
      <c r="H186" s="104">
        <f>F186/D186*100</f>
        <v>23.361832735844423</v>
      </c>
      <c r="I186" s="104"/>
      <c r="J186" s="104"/>
      <c r="K186" s="104"/>
      <c r="L186" s="28" t="s">
        <v>71</v>
      </c>
    </row>
    <row r="187" spans="1:12" s="27" customFormat="1" ht="17.25" customHeight="1">
      <c r="A187" s="25"/>
      <c r="B187" s="26"/>
      <c r="C187" s="43" t="s">
        <v>37</v>
      </c>
      <c r="D187" s="139">
        <v>52637.8</v>
      </c>
      <c r="E187" s="139">
        <v>12585.696</v>
      </c>
      <c r="F187" s="139">
        <v>12321.528</v>
      </c>
      <c r="G187" s="105">
        <f>F187/E187*100</f>
        <v>97.90104575861359</v>
      </c>
      <c r="H187" s="105">
        <f>F187/D187*100</f>
        <v>23.408136358282448</v>
      </c>
      <c r="I187" s="105">
        <v>51692.24</v>
      </c>
      <c r="J187" s="105">
        <v>-435.46199999999953</v>
      </c>
      <c r="K187" s="105">
        <v>0.9916462459826063</v>
      </c>
      <c r="L187" s="18">
        <f aca="true" t="shared" si="29" ref="L187:L202">G187-95</f>
        <v>2.9010457586135914</v>
      </c>
    </row>
    <row r="188" spans="1:13" s="76" customFormat="1" ht="26.25" customHeight="1" hidden="1">
      <c r="A188" s="1" t="s">
        <v>18</v>
      </c>
      <c r="B188" s="92"/>
      <c r="C188" s="43" t="s">
        <v>95</v>
      </c>
      <c r="D188" s="139">
        <v>10038.3</v>
      </c>
      <c r="E188" s="139">
        <v>8537.256</v>
      </c>
      <c r="F188" s="139">
        <v>7757.532</v>
      </c>
      <c r="G188" s="105">
        <f aca="true" t="shared" si="30" ref="G188:G202">F188/E188*100</f>
        <v>90.86680778929437</v>
      </c>
      <c r="H188" s="105">
        <f aca="true" t="shared" si="31" ref="H188:H202">F188/D188*100</f>
        <v>77.2793401273124</v>
      </c>
      <c r="I188" s="105">
        <v>9962.439999999999</v>
      </c>
      <c r="J188" s="105">
        <v>-75.86000000000058</v>
      </c>
      <c r="K188" s="104">
        <v>0.9924429435262943</v>
      </c>
      <c r="L188" s="18">
        <f t="shared" si="29"/>
        <v>-4.13319221070563</v>
      </c>
      <c r="M188" s="74"/>
    </row>
    <row r="189" spans="1:13" s="76" customFormat="1" ht="54" customHeight="1" hidden="1">
      <c r="A189" s="1" t="s">
        <v>18</v>
      </c>
      <c r="B189" s="92"/>
      <c r="C189" s="43" t="s">
        <v>153</v>
      </c>
      <c r="D189" s="139">
        <v>103.699</v>
      </c>
      <c r="E189" s="139">
        <v>96.772</v>
      </c>
      <c r="F189" s="139">
        <v>96.772</v>
      </c>
      <c r="G189" s="105">
        <f t="shared" si="30"/>
        <v>100</v>
      </c>
      <c r="H189" s="105">
        <f t="shared" si="31"/>
        <v>93.32008987550508</v>
      </c>
      <c r="I189" s="105">
        <v>103.7</v>
      </c>
      <c r="J189" s="105">
        <v>0.0010000000000047748</v>
      </c>
      <c r="K189" s="104">
        <v>1.0000096432945351</v>
      </c>
      <c r="L189" s="18">
        <f t="shared" si="29"/>
        <v>5</v>
      </c>
      <c r="M189" s="74"/>
    </row>
    <row r="190" spans="1:13" s="76" customFormat="1" ht="39.75" customHeight="1" hidden="1">
      <c r="A190" s="1" t="s">
        <v>18</v>
      </c>
      <c r="B190" s="92"/>
      <c r="C190" s="43" t="s">
        <v>135</v>
      </c>
      <c r="D190" s="139">
        <v>32.7</v>
      </c>
      <c r="E190" s="139">
        <v>32.7</v>
      </c>
      <c r="F190" s="139">
        <v>32.662</v>
      </c>
      <c r="G190" s="105">
        <f t="shared" si="30"/>
        <v>99.88379204892965</v>
      </c>
      <c r="H190" s="105">
        <f t="shared" si="31"/>
        <v>99.88379204892965</v>
      </c>
      <c r="I190" s="105">
        <v>32.7</v>
      </c>
      <c r="J190" s="105">
        <v>0</v>
      </c>
      <c r="K190" s="104">
        <v>1</v>
      </c>
      <c r="L190" s="18">
        <f t="shared" si="29"/>
        <v>4.883792048929649</v>
      </c>
      <c r="M190" s="74"/>
    </row>
    <row r="191" spans="1:13" s="76" customFormat="1" ht="27" customHeight="1" hidden="1">
      <c r="A191" s="1" t="s">
        <v>18</v>
      </c>
      <c r="B191" s="92"/>
      <c r="C191" s="43" t="s">
        <v>98</v>
      </c>
      <c r="D191" s="139">
        <v>3091.6</v>
      </c>
      <c r="E191" s="139">
        <v>2817.622</v>
      </c>
      <c r="F191" s="139">
        <v>2638.622</v>
      </c>
      <c r="G191" s="105">
        <f t="shared" si="30"/>
        <v>93.64712512892078</v>
      </c>
      <c r="H191" s="105">
        <f t="shared" si="31"/>
        <v>85.34810454133782</v>
      </c>
      <c r="I191" s="105">
        <v>3091.6</v>
      </c>
      <c r="J191" s="105">
        <v>0</v>
      </c>
      <c r="K191" s="104">
        <v>1</v>
      </c>
      <c r="L191" s="18">
        <f t="shared" si="29"/>
        <v>-1.3528748710792229</v>
      </c>
      <c r="M191" s="74"/>
    </row>
    <row r="192" spans="1:13" s="76" customFormat="1" ht="27" customHeight="1" hidden="1">
      <c r="A192" s="1" t="s">
        <v>18</v>
      </c>
      <c r="B192" s="92"/>
      <c r="C192" s="43" t="s">
        <v>97</v>
      </c>
      <c r="D192" s="139">
        <v>240.4</v>
      </c>
      <c r="E192" s="139">
        <v>240.4</v>
      </c>
      <c r="F192" s="139">
        <v>210.4</v>
      </c>
      <c r="G192" s="105">
        <f t="shared" si="30"/>
        <v>87.52079866888519</v>
      </c>
      <c r="H192" s="105">
        <f t="shared" si="31"/>
        <v>87.52079866888519</v>
      </c>
      <c r="I192" s="105">
        <v>240.4</v>
      </c>
      <c r="J192" s="105">
        <v>0</v>
      </c>
      <c r="K192" s="104">
        <v>1</v>
      </c>
      <c r="L192" s="18">
        <f t="shared" si="29"/>
        <v>-7.479201331114808</v>
      </c>
      <c r="M192" s="74"/>
    </row>
    <row r="193" spans="1:13" s="76" customFormat="1" ht="27" customHeight="1" hidden="1">
      <c r="A193" s="1" t="s">
        <v>18</v>
      </c>
      <c r="B193" s="92"/>
      <c r="C193" s="43" t="s">
        <v>96</v>
      </c>
      <c r="D193" s="139">
        <v>209.7</v>
      </c>
      <c r="E193" s="139">
        <v>209.7</v>
      </c>
      <c r="F193" s="139">
        <v>209.7</v>
      </c>
      <c r="G193" s="105">
        <f t="shared" si="30"/>
        <v>100</v>
      </c>
      <c r="H193" s="105">
        <f t="shared" si="31"/>
        <v>100</v>
      </c>
      <c r="I193" s="105">
        <v>209.7</v>
      </c>
      <c r="J193" s="105">
        <v>0</v>
      </c>
      <c r="K193" s="104">
        <v>1</v>
      </c>
      <c r="L193" s="18">
        <f t="shared" si="29"/>
        <v>5</v>
      </c>
      <c r="M193" s="74"/>
    </row>
    <row r="194" spans="1:13" s="76" customFormat="1" ht="27.75" customHeight="1" hidden="1">
      <c r="A194" s="1" t="s">
        <v>18</v>
      </c>
      <c r="B194" s="92"/>
      <c r="C194" s="43" t="s">
        <v>99</v>
      </c>
      <c r="D194" s="139">
        <v>759.8</v>
      </c>
      <c r="E194" s="139">
        <v>702.454</v>
      </c>
      <c r="F194" s="139">
        <v>702.453</v>
      </c>
      <c r="G194" s="105">
        <f t="shared" si="30"/>
        <v>99.99985764192388</v>
      </c>
      <c r="H194" s="105">
        <f t="shared" si="31"/>
        <v>92.45235588312714</v>
      </c>
      <c r="I194" s="105">
        <v>759.8</v>
      </c>
      <c r="J194" s="105">
        <v>0</v>
      </c>
      <c r="K194" s="104">
        <v>1</v>
      </c>
      <c r="L194" s="18">
        <f t="shared" si="29"/>
        <v>4.999857641923882</v>
      </c>
      <c r="M194" s="74"/>
    </row>
    <row r="195" spans="1:13" s="76" customFormat="1" ht="27" customHeight="1" hidden="1">
      <c r="A195" s="1" t="s">
        <v>18</v>
      </c>
      <c r="B195" s="92"/>
      <c r="C195" s="43" t="s">
        <v>109</v>
      </c>
      <c r="D195" s="139">
        <v>64</v>
      </c>
      <c r="E195" s="139">
        <v>64</v>
      </c>
      <c r="F195" s="139">
        <v>64</v>
      </c>
      <c r="G195" s="105">
        <f t="shared" si="30"/>
        <v>100</v>
      </c>
      <c r="H195" s="105">
        <f t="shared" si="31"/>
        <v>100</v>
      </c>
      <c r="I195" s="105">
        <v>64</v>
      </c>
      <c r="J195" s="105">
        <v>0</v>
      </c>
      <c r="K195" s="104">
        <v>1</v>
      </c>
      <c r="L195" s="18">
        <f t="shared" si="29"/>
        <v>5</v>
      </c>
      <c r="M195" s="74"/>
    </row>
    <row r="196" spans="1:13" s="76" customFormat="1" ht="27.75" customHeight="1" hidden="1">
      <c r="A196" s="1" t="s">
        <v>18</v>
      </c>
      <c r="B196" s="92"/>
      <c r="C196" s="93" t="s">
        <v>159</v>
      </c>
      <c r="D196" s="139">
        <v>410.106</v>
      </c>
      <c r="E196" s="139">
        <v>410.106</v>
      </c>
      <c r="F196" s="139">
        <v>410.106</v>
      </c>
      <c r="G196" s="105">
        <f t="shared" si="30"/>
        <v>100</v>
      </c>
      <c r="H196" s="105">
        <f t="shared" si="31"/>
        <v>100</v>
      </c>
      <c r="I196" s="105">
        <v>410.1</v>
      </c>
      <c r="J196" s="105">
        <v>-0.005999999999971806</v>
      </c>
      <c r="K196" s="104">
        <v>0.9999853696361429</v>
      </c>
      <c r="L196" s="18">
        <f t="shared" si="29"/>
        <v>5</v>
      </c>
      <c r="M196" s="74"/>
    </row>
    <row r="197" spans="1:13" s="76" customFormat="1" ht="26.25" customHeight="1" hidden="1">
      <c r="A197" s="71" t="s">
        <v>18</v>
      </c>
      <c r="B197" s="72"/>
      <c r="C197" s="73" t="s">
        <v>160</v>
      </c>
      <c r="D197" s="139">
        <v>0</v>
      </c>
      <c r="E197" s="139">
        <v>0</v>
      </c>
      <c r="F197" s="139">
        <v>0</v>
      </c>
      <c r="G197" s="105" t="e">
        <f t="shared" si="30"/>
        <v>#DIV/0!</v>
      </c>
      <c r="H197" s="105" t="e">
        <f t="shared" si="31"/>
        <v>#DIV/0!</v>
      </c>
      <c r="I197" s="105">
        <v>0</v>
      </c>
      <c r="J197" s="105">
        <v>0</v>
      </c>
      <c r="K197" s="104" t="e">
        <v>#DIV/0!</v>
      </c>
      <c r="L197" s="18" t="e">
        <f t="shared" si="29"/>
        <v>#DIV/0!</v>
      </c>
      <c r="M197" s="74"/>
    </row>
    <row r="198" spans="1:13" s="76" customFormat="1" ht="27" customHeight="1" hidden="1">
      <c r="A198" s="1" t="s">
        <v>18</v>
      </c>
      <c r="B198" s="92"/>
      <c r="C198" s="97" t="s">
        <v>110</v>
      </c>
      <c r="D198" s="139">
        <v>35998.097</v>
      </c>
      <c r="E198" s="139">
        <v>33957.842</v>
      </c>
      <c r="F198" s="139">
        <v>33000.398</v>
      </c>
      <c r="G198" s="105">
        <f t="shared" si="30"/>
        <v>97.18049221148978</v>
      </c>
      <c r="H198" s="105">
        <f t="shared" si="31"/>
        <v>91.6726181386755</v>
      </c>
      <c r="I198" s="105">
        <v>35638.5</v>
      </c>
      <c r="J198" s="105">
        <v>-359.5970000000016</v>
      </c>
      <c r="K198" s="104">
        <v>0.990010666397171</v>
      </c>
      <c r="L198" s="18">
        <f t="shared" si="29"/>
        <v>2.180492211489778</v>
      </c>
      <c r="M198" s="74"/>
    </row>
    <row r="199" spans="1:13" s="76" customFormat="1" ht="26.25" customHeight="1" hidden="1">
      <c r="A199" s="71" t="s">
        <v>18</v>
      </c>
      <c r="B199" s="72"/>
      <c r="C199" s="100" t="s">
        <v>111</v>
      </c>
      <c r="D199" s="139">
        <v>0</v>
      </c>
      <c r="E199" s="139">
        <v>0</v>
      </c>
      <c r="F199" s="139">
        <v>0</v>
      </c>
      <c r="G199" s="105" t="e">
        <f t="shared" si="30"/>
        <v>#DIV/0!</v>
      </c>
      <c r="H199" s="105" t="e">
        <f t="shared" si="31"/>
        <v>#DIV/0!</v>
      </c>
      <c r="I199" s="105">
        <v>0</v>
      </c>
      <c r="J199" s="105">
        <v>0</v>
      </c>
      <c r="K199" s="104" t="e">
        <v>#DIV/0!</v>
      </c>
      <c r="L199" s="18" t="e">
        <f t="shared" si="29"/>
        <v>#DIV/0!</v>
      </c>
      <c r="M199" s="74"/>
    </row>
    <row r="200" spans="1:13" s="76" customFormat="1" ht="27.75" customHeight="1" hidden="1">
      <c r="A200" s="1" t="s">
        <v>18</v>
      </c>
      <c r="B200" s="92"/>
      <c r="C200" s="97" t="s">
        <v>112</v>
      </c>
      <c r="D200" s="139">
        <v>811.8</v>
      </c>
      <c r="E200" s="139">
        <v>811.8</v>
      </c>
      <c r="F200" s="139">
        <v>811.8</v>
      </c>
      <c r="G200" s="105">
        <f t="shared" si="30"/>
        <v>100</v>
      </c>
      <c r="H200" s="105">
        <f t="shared" si="31"/>
        <v>100</v>
      </c>
      <c r="I200" s="105">
        <v>811.8</v>
      </c>
      <c r="J200" s="105">
        <v>0</v>
      </c>
      <c r="K200" s="104">
        <v>1</v>
      </c>
      <c r="L200" s="18">
        <f t="shared" si="29"/>
        <v>5</v>
      </c>
      <c r="M200" s="74"/>
    </row>
    <row r="201" spans="1:13" s="76" customFormat="1" ht="40.5" customHeight="1" hidden="1">
      <c r="A201" s="1" t="s">
        <v>18</v>
      </c>
      <c r="B201" s="92"/>
      <c r="C201" s="43" t="s">
        <v>100</v>
      </c>
      <c r="D201" s="139">
        <v>367.5</v>
      </c>
      <c r="E201" s="139">
        <v>336.5</v>
      </c>
      <c r="F201" s="139">
        <v>336.5</v>
      </c>
      <c r="G201" s="105">
        <f t="shared" si="30"/>
        <v>100</v>
      </c>
      <c r="H201" s="105">
        <f t="shared" si="31"/>
        <v>91.56462585034014</v>
      </c>
      <c r="I201" s="105">
        <v>367.5</v>
      </c>
      <c r="J201" s="105">
        <v>0</v>
      </c>
      <c r="K201" s="104">
        <v>1</v>
      </c>
      <c r="L201" s="18">
        <f t="shared" si="29"/>
        <v>5</v>
      </c>
      <c r="M201" s="74"/>
    </row>
    <row r="202" spans="1:12" s="7" customFormat="1" ht="16.5" customHeight="1">
      <c r="A202" s="23"/>
      <c r="B202" s="24"/>
      <c r="C202" s="43" t="s">
        <v>38</v>
      </c>
      <c r="D202" s="139">
        <v>306</v>
      </c>
      <c r="E202" s="139">
        <v>53.374</v>
      </c>
      <c r="F202" s="168">
        <v>47.114</v>
      </c>
      <c r="G202" s="105">
        <f t="shared" si="30"/>
        <v>88.27144302469367</v>
      </c>
      <c r="H202" s="105">
        <f t="shared" si="31"/>
        <v>15.39673202614379</v>
      </c>
      <c r="I202" s="105"/>
      <c r="J202" s="105"/>
      <c r="K202" s="104"/>
      <c r="L202" s="18">
        <f t="shared" si="29"/>
        <v>-6.728556975306333</v>
      </c>
    </row>
    <row r="203" spans="1:12" s="7" customFormat="1" ht="54" customHeight="1">
      <c r="A203" s="1" t="s">
        <v>166</v>
      </c>
      <c r="B203" s="2" t="s">
        <v>168</v>
      </c>
      <c r="C203" s="2" t="s">
        <v>167</v>
      </c>
      <c r="D203" s="164">
        <f>D204+D210</f>
        <v>1059754.7999999998</v>
      </c>
      <c r="E203" s="164">
        <f>E204+E210</f>
        <v>105960.732</v>
      </c>
      <c r="F203" s="169">
        <f>F210+F204</f>
        <v>35826.884</v>
      </c>
      <c r="G203" s="104">
        <f aca="true" t="shared" si="32" ref="G203:G262">F203/E203*100</f>
        <v>33.811472725575356</v>
      </c>
      <c r="H203" s="104">
        <f aca="true" t="shared" si="33" ref="H203:H264">F203/D203*100</f>
        <v>3.3806767376755453</v>
      </c>
      <c r="I203" s="104"/>
      <c r="J203" s="104"/>
      <c r="K203" s="104"/>
      <c r="L203" s="28" t="s">
        <v>71</v>
      </c>
    </row>
    <row r="204" spans="1:12" s="7" customFormat="1" ht="18" customHeight="1">
      <c r="A204" s="196"/>
      <c r="B204" s="197"/>
      <c r="C204" s="47" t="s">
        <v>37</v>
      </c>
      <c r="D204" s="139">
        <v>1049812.339</v>
      </c>
      <c r="E204" s="139">
        <v>105960.732</v>
      </c>
      <c r="F204" s="168">
        <v>35826.884</v>
      </c>
      <c r="G204" s="105">
        <f t="shared" si="32"/>
        <v>33.811472725575356</v>
      </c>
      <c r="H204" s="105">
        <f t="shared" si="33"/>
        <v>3.4126941234208528</v>
      </c>
      <c r="I204" s="105">
        <f>I205+I206+I207+I208+I209</f>
        <v>221875.52</v>
      </c>
      <c r="J204" s="105">
        <f aca="true" t="shared" si="34" ref="J204:J209">I204-D204</f>
        <v>-827936.8189999999</v>
      </c>
      <c r="K204" s="105">
        <f aca="true" t="shared" si="35" ref="K204:K209">I204/D204</f>
        <v>0.21134779213144683</v>
      </c>
      <c r="L204" s="18">
        <f aca="true" t="shared" si="36" ref="L204:L210">G204-95</f>
        <v>-61.188527274424644</v>
      </c>
    </row>
    <row r="205" spans="1:12" s="74" customFormat="1" ht="27" customHeight="1" hidden="1">
      <c r="A205" s="1" t="s">
        <v>166</v>
      </c>
      <c r="B205" s="92"/>
      <c r="C205" s="47" t="s">
        <v>95</v>
      </c>
      <c r="D205" s="105">
        <v>38872.2</v>
      </c>
      <c r="E205" s="105">
        <v>34614.657</v>
      </c>
      <c r="F205" s="161">
        <v>31910.958</v>
      </c>
      <c r="G205" s="105">
        <f>F205/E205*100</f>
        <v>92.18914981592913</v>
      </c>
      <c r="H205" s="105">
        <f aca="true" t="shared" si="37" ref="H205:H210">F205/D205*100</f>
        <v>82.09197832898576</v>
      </c>
      <c r="I205" s="105">
        <v>37832.21</v>
      </c>
      <c r="J205" s="105">
        <f t="shared" si="34"/>
        <v>-1039.989999999998</v>
      </c>
      <c r="K205" s="104">
        <f t="shared" si="35"/>
        <v>0.9732459186771009</v>
      </c>
      <c r="L205" s="18">
        <f t="shared" si="36"/>
        <v>-2.8108501840708726</v>
      </c>
    </row>
    <row r="206" spans="1:12" s="74" customFormat="1" ht="52.5" customHeight="1" hidden="1">
      <c r="A206" s="1" t="s">
        <v>166</v>
      </c>
      <c r="B206" s="92"/>
      <c r="C206" s="47" t="s">
        <v>153</v>
      </c>
      <c r="D206" s="139">
        <v>30</v>
      </c>
      <c r="E206" s="139">
        <v>30</v>
      </c>
      <c r="F206" s="160">
        <v>22.535</v>
      </c>
      <c r="G206" s="105">
        <f>F206/E206*100</f>
        <v>75.11666666666666</v>
      </c>
      <c r="H206" s="105">
        <f t="shared" si="37"/>
        <v>75.11666666666666</v>
      </c>
      <c r="I206" s="105">
        <v>30</v>
      </c>
      <c r="J206" s="105">
        <f t="shared" si="34"/>
        <v>0</v>
      </c>
      <c r="K206" s="104">
        <f t="shared" si="35"/>
        <v>1</v>
      </c>
      <c r="L206" s="18">
        <f t="shared" si="36"/>
        <v>-19.88333333333334</v>
      </c>
    </row>
    <row r="207" spans="1:12" s="74" customFormat="1" ht="40.5" customHeight="1" hidden="1">
      <c r="A207" s="1" t="s">
        <v>166</v>
      </c>
      <c r="B207" s="92"/>
      <c r="C207" s="47" t="s">
        <v>138</v>
      </c>
      <c r="D207" s="139">
        <v>661</v>
      </c>
      <c r="E207" s="139">
        <v>661</v>
      </c>
      <c r="F207" s="153">
        <v>661</v>
      </c>
      <c r="G207" s="105">
        <f>F207/E207*100</f>
        <v>100</v>
      </c>
      <c r="H207" s="105">
        <f t="shared" si="37"/>
        <v>100</v>
      </c>
      <c r="I207" s="105">
        <v>661</v>
      </c>
      <c r="J207" s="105">
        <f t="shared" si="34"/>
        <v>0</v>
      </c>
      <c r="K207" s="104">
        <f t="shared" si="35"/>
        <v>1</v>
      </c>
      <c r="L207" s="18">
        <f t="shared" si="36"/>
        <v>5</v>
      </c>
    </row>
    <row r="208" spans="1:12" s="74" customFormat="1" ht="40.5" customHeight="1" hidden="1">
      <c r="A208" s="1" t="s">
        <v>166</v>
      </c>
      <c r="B208" s="92"/>
      <c r="C208" s="47" t="s">
        <v>143</v>
      </c>
      <c r="D208" s="139">
        <v>346.7</v>
      </c>
      <c r="E208" s="139">
        <v>346.7</v>
      </c>
      <c r="F208" s="160">
        <v>346.676</v>
      </c>
      <c r="G208" s="105">
        <f>F208/E208*100</f>
        <v>99.9930775886934</v>
      </c>
      <c r="H208" s="105">
        <f t="shared" si="37"/>
        <v>99.9930775886934</v>
      </c>
      <c r="I208" s="139">
        <v>346.7</v>
      </c>
      <c r="J208" s="105">
        <f t="shared" si="34"/>
        <v>0</v>
      </c>
      <c r="K208" s="104">
        <f t="shared" si="35"/>
        <v>1</v>
      </c>
      <c r="L208" s="18">
        <f t="shared" si="36"/>
        <v>4.993077588693396</v>
      </c>
    </row>
    <row r="209" spans="1:12" s="74" customFormat="1" ht="40.5" customHeight="1" hidden="1">
      <c r="A209" s="1" t="s">
        <v>166</v>
      </c>
      <c r="B209" s="92"/>
      <c r="C209" s="47" t="s">
        <v>170</v>
      </c>
      <c r="D209" s="139">
        <v>880801.704</v>
      </c>
      <c r="E209" s="139">
        <v>838029.164</v>
      </c>
      <c r="F209" s="160">
        <v>708231.758</v>
      </c>
      <c r="G209" s="105">
        <f>F209/E209*100</f>
        <v>84.51158842963609</v>
      </c>
      <c r="H209" s="105">
        <f t="shared" si="37"/>
        <v>80.4076280488213</v>
      </c>
      <c r="I209" s="105">
        <v>183005.61</v>
      </c>
      <c r="J209" s="105">
        <f t="shared" si="34"/>
        <v>-697796.094</v>
      </c>
      <c r="K209" s="104">
        <f t="shared" si="35"/>
        <v>0.20777163482871733</v>
      </c>
      <c r="L209" s="18">
        <f t="shared" si="36"/>
        <v>-10.488411570363908</v>
      </c>
    </row>
    <row r="210" spans="1:12" s="7" customFormat="1" ht="26.25">
      <c r="A210" s="181"/>
      <c r="B210" s="182"/>
      <c r="C210" s="47" t="s">
        <v>75</v>
      </c>
      <c r="D210" s="139">
        <v>9942.461</v>
      </c>
      <c r="E210" s="139">
        <v>0</v>
      </c>
      <c r="F210" s="168">
        <v>0</v>
      </c>
      <c r="G210" s="105">
        <v>0</v>
      </c>
      <c r="H210" s="105">
        <f t="shared" si="37"/>
        <v>0</v>
      </c>
      <c r="I210" s="105"/>
      <c r="J210" s="105"/>
      <c r="K210" s="104"/>
      <c r="L210" s="18">
        <f t="shared" si="36"/>
        <v>-95</v>
      </c>
    </row>
    <row r="211" spans="1:12" s="7" customFormat="1" ht="40.5" customHeight="1">
      <c r="A211" s="1" t="s">
        <v>20</v>
      </c>
      <c r="B211" s="2" t="s">
        <v>86</v>
      </c>
      <c r="C211" s="2" t="s">
        <v>50</v>
      </c>
      <c r="D211" s="164">
        <f>D212+D216</f>
        <v>1621227.422</v>
      </c>
      <c r="E211" s="164">
        <f>E212+E216</f>
        <v>263721.261</v>
      </c>
      <c r="F211" s="164">
        <f>F212+F216</f>
        <v>263501.714</v>
      </c>
      <c r="G211" s="104">
        <f t="shared" si="32"/>
        <v>99.91675036014634</v>
      </c>
      <c r="H211" s="104">
        <f t="shared" si="33"/>
        <v>16.253223355606426</v>
      </c>
      <c r="I211" s="104"/>
      <c r="J211" s="104"/>
      <c r="K211" s="104"/>
      <c r="L211" s="28" t="s">
        <v>71</v>
      </c>
    </row>
    <row r="212" spans="1:12" s="27" customFormat="1" ht="17.25" customHeight="1">
      <c r="A212" s="183"/>
      <c r="B212" s="184"/>
      <c r="C212" s="47" t="s">
        <v>37</v>
      </c>
      <c r="D212" s="139">
        <v>1077045.982</v>
      </c>
      <c r="E212" s="139">
        <v>216346.021</v>
      </c>
      <c r="F212" s="139">
        <v>216126.474</v>
      </c>
      <c r="G212" s="105">
        <f t="shared" si="32"/>
        <v>99.8985204354648</v>
      </c>
      <c r="H212" s="105">
        <f t="shared" si="33"/>
        <v>20.066596748141432</v>
      </c>
      <c r="I212" s="105">
        <f>I213+I214+I215</f>
        <v>1036263.35</v>
      </c>
      <c r="J212" s="105">
        <f>I212-D212</f>
        <v>-40782.6320000001</v>
      </c>
      <c r="K212" s="105">
        <f>I212/D212</f>
        <v>0.96213473455955</v>
      </c>
      <c r="L212" s="18">
        <f>G212-95</f>
        <v>4.898520435464803</v>
      </c>
    </row>
    <row r="213" spans="1:12" s="76" customFormat="1" ht="26.25" customHeight="1" hidden="1">
      <c r="A213" s="1" t="s">
        <v>20</v>
      </c>
      <c r="B213" s="1"/>
      <c r="C213" s="47" t="s">
        <v>95</v>
      </c>
      <c r="D213" s="105">
        <v>14226.3</v>
      </c>
      <c r="E213" s="105">
        <v>11813.489</v>
      </c>
      <c r="F213" s="155">
        <v>11006.995</v>
      </c>
      <c r="G213" s="105">
        <f>F213/E213*100</f>
        <v>93.17310914667124</v>
      </c>
      <c r="H213" s="105">
        <f>F213/D213*100</f>
        <v>77.37074994903806</v>
      </c>
      <c r="I213" s="105">
        <v>13866.65</v>
      </c>
      <c r="J213" s="105">
        <f>I213-D213</f>
        <v>-359.64999999999964</v>
      </c>
      <c r="K213" s="104">
        <f>I213/D213</f>
        <v>0.9747193578091282</v>
      </c>
      <c r="L213" s="18">
        <f>G213-95</f>
        <v>-1.8268908533287629</v>
      </c>
    </row>
    <row r="214" spans="1:12" s="76" customFormat="1" ht="40.5" customHeight="1" hidden="1">
      <c r="A214" s="71" t="s">
        <v>20</v>
      </c>
      <c r="B214" s="71"/>
      <c r="C214" s="75" t="s">
        <v>144</v>
      </c>
      <c r="D214" s="139">
        <v>0</v>
      </c>
      <c r="E214" s="139">
        <v>0</v>
      </c>
      <c r="F214" s="153">
        <v>0</v>
      </c>
      <c r="G214" s="105" t="e">
        <f>F214/E214*100</f>
        <v>#DIV/0!</v>
      </c>
      <c r="H214" s="105" t="e">
        <f>F214/D214*100</f>
        <v>#DIV/0!</v>
      </c>
      <c r="I214" s="105">
        <v>0</v>
      </c>
      <c r="J214" s="105">
        <f>I214-D214</f>
        <v>0</v>
      </c>
      <c r="K214" s="104" t="e">
        <f>I214/D214</f>
        <v>#DIV/0!</v>
      </c>
      <c r="L214" s="18" t="e">
        <f>G214-95</f>
        <v>#DIV/0!</v>
      </c>
    </row>
    <row r="215" spans="1:12" s="76" customFormat="1" ht="27.75" customHeight="1" hidden="1">
      <c r="A215" s="1" t="s">
        <v>20</v>
      </c>
      <c r="B215" s="1"/>
      <c r="C215" s="47" t="s">
        <v>110</v>
      </c>
      <c r="D215" s="139">
        <v>1185539.556</v>
      </c>
      <c r="E215" s="139">
        <v>1053026.557</v>
      </c>
      <c r="F215" s="153">
        <v>718061.847</v>
      </c>
      <c r="G215" s="105">
        <f>F215/E215*100</f>
        <v>68.190288481015</v>
      </c>
      <c r="H215" s="105">
        <f>F215/D215*100</f>
        <v>60.568358378756606</v>
      </c>
      <c r="I215" s="105">
        <v>1022396.7</v>
      </c>
      <c r="J215" s="105">
        <f>I215-D215</f>
        <v>-163142.85600000015</v>
      </c>
      <c r="K215" s="104">
        <f>I215/D215</f>
        <v>0.8623893608826999</v>
      </c>
      <c r="L215" s="18">
        <f>G215-95</f>
        <v>-26.809711518984997</v>
      </c>
    </row>
    <row r="216" spans="1:12" s="7" customFormat="1" ht="27" customHeight="1">
      <c r="A216" s="181"/>
      <c r="B216" s="182"/>
      <c r="C216" s="47" t="s">
        <v>75</v>
      </c>
      <c r="D216" s="139">
        <v>544181.44</v>
      </c>
      <c r="E216" s="139">
        <v>47375.24</v>
      </c>
      <c r="F216" s="139">
        <v>47375.24</v>
      </c>
      <c r="G216" s="105">
        <f>F216/E216*100</f>
        <v>100</v>
      </c>
      <c r="H216" s="105">
        <f>F216/D216*100</f>
        <v>8.705780189783761</v>
      </c>
      <c r="I216" s="105"/>
      <c r="J216" s="105"/>
      <c r="K216" s="104"/>
      <c r="L216" s="18">
        <f>G216-95</f>
        <v>5</v>
      </c>
    </row>
    <row r="217" spans="1:12" s="7" customFormat="1" ht="41.25" customHeight="1">
      <c r="A217" s="48" t="s">
        <v>21</v>
      </c>
      <c r="B217" s="49" t="s">
        <v>87</v>
      </c>
      <c r="C217" s="2" t="s">
        <v>51</v>
      </c>
      <c r="D217" s="164">
        <f>D218+D221</f>
        <v>994822.245</v>
      </c>
      <c r="E217" s="175">
        <f>E218+E221</f>
        <v>241704.961</v>
      </c>
      <c r="F217" s="164">
        <f>F218+F221</f>
        <v>217048.331</v>
      </c>
      <c r="G217" s="104">
        <f t="shared" si="32"/>
        <v>89.79887301527087</v>
      </c>
      <c r="H217" s="104">
        <f t="shared" si="33"/>
        <v>21.817800324720324</v>
      </c>
      <c r="I217" s="104"/>
      <c r="J217" s="104"/>
      <c r="K217" s="104"/>
      <c r="L217" s="28" t="s">
        <v>71</v>
      </c>
    </row>
    <row r="218" spans="1:12" s="27" customFormat="1" ht="17.25" customHeight="1">
      <c r="A218" s="183"/>
      <c r="B218" s="184"/>
      <c r="C218" s="47" t="s">
        <v>37</v>
      </c>
      <c r="D218" s="139">
        <v>970017.972</v>
      </c>
      <c r="E218" s="172">
        <v>241704.961</v>
      </c>
      <c r="F218" s="139">
        <v>217048.331</v>
      </c>
      <c r="G218" s="105">
        <f t="shared" si="32"/>
        <v>89.79887301527087</v>
      </c>
      <c r="H218" s="105">
        <f t="shared" si="33"/>
        <v>22.375702024621873</v>
      </c>
      <c r="I218" s="105">
        <f>I219+I220</f>
        <v>961997.15</v>
      </c>
      <c r="J218" s="105">
        <f>I218-D218</f>
        <v>-8020.821999999927</v>
      </c>
      <c r="K218" s="105">
        <f>I218/D218</f>
        <v>0.9917312645419729</v>
      </c>
      <c r="L218" s="18">
        <f>G218-95</f>
        <v>-5.201126984729129</v>
      </c>
    </row>
    <row r="219" spans="1:12" s="76" customFormat="1" ht="27.75" customHeight="1" hidden="1">
      <c r="A219" s="1" t="s">
        <v>21</v>
      </c>
      <c r="B219" s="92"/>
      <c r="C219" s="47" t="s">
        <v>95</v>
      </c>
      <c r="D219" s="105">
        <v>14521.3</v>
      </c>
      <c r="E219" s="176">
        <v>12510.954</v>
      </c>
      <c r="F219" s="155">
        <v>10396.069</v>
      </c>
      <c r="G219" s="105">
        <f>F219/E219*100</f>
        <v>83.09573354677828</v>
      </c>
      <c r="H219" s="105">
        <f>F219/D219*100</f>
        <v>71.59186161018641</v>
      </c>
      <c r="I219" s="105">
        <v>13689.97</v>
      </c>
      <c r="J219" s="105">
        <f>I219-D219</f>
        <v>-831.3299999999999</v>
      </c>
      <c r="K219" s="104">
        <f>I219/D219</f>
        <v>0.9427509933683623</v>
      </c>
      <c r="L219" s="18">
        <f>G219-95</f>
        <v>-11.904266453221723</v>
      </c>
    </row>
    <row r="220" spans="1:12" s="76" customFormat="1" ht="18.75" customHeight="1" hidden="1">
      <c r="A220" s="1" t="s">
        <v>21</v>
      </c>
      <c r="B220" s="92"/>
      <c r="C220" s="47" t="s">
        <v>113</v>
      </c>
      <c r="D220" s="139">
        <v>1000825.671</v>
      </c>
      <c r="E220" s="172">
        <v>921466.878</v>
      </c>
      <c r="F220" s="153">
        <v>850834.346</v>
      </c>
      <c r="G220" s="105">
        <f>F220/E220*100</f>
        <v>92.33477255815157</v>
      </c>
      <c r="H220" s="105">
        <f>F220/D220*100</f>
        <v>85.01324163176866</v>
      </c>
      <c r="I220" s="105">
        <v>948307.18</v>
      </c>
      <c r="J220" s="105">
        <f>I220-D220</f>
        <v>-52518.49099999992</v>
      </c>
      <c r="K220" s="104">
        <f>I220/D220</f>
        <v>0.9475248362209527</v>
      </c>
      <c r="L220" s="18">
        <f>G220-95</f>
        <v>-2.6652274418484296</v>
      </c>
    </row>
    <row r="221" spans="1:12" s="7" customFormat="1" ht="17.25" customHeight="1">
      <c r="A221" s="181"/>
      <c r="B221" s="182"/>
      <c r="C221" s="47" t="s">
        <v>38</v>
      </c>
      <c r="D221" s="139">
        <v>24804.273</v>
      </c>
      <c r="E221" s="172">
        <v>0</v>
      </c>
      <c r="F221" s="139">
        <v>0</v>
      </c>
      <c r="G221" s="105">
        <v>0</v>
      </c>
      <c r="H221" s="105">
        <f>F221/D221*100</f>
        <v>0</v>
      </c>
      <c r="I221" s="105"/>
      <c r="J221" s="105"/>
      <c r="K221" s="104"/>
      <c r="L221" s="18">
        <f>G221-95</f>
        <v>-95</v>
      </c>
    </row>
    <row r="222" spans="1:12" s="7" customFormat="1" ht="66" customHeight="1">
      <c r="A222" s="42" t="s">
        <v>22</v>
      </c>
      <c r="B222" s="40" t="s">
        <v>88</v>
      </c>
      <c r="C222" s="2" t="s">
        <v>52</v>
      </c>
      <c r="D222" s="164">
        <f>D223+D226</f>
        <v>28491.1</v>
      </c>
      <c r="E222" s="164">
        <f>E223+E226</f>
        <v>3484.123</v>
      </c>
      <c r="F222" s="164">
        <f>F223+F226</f>
        <v>3382.412</v>
      </c>
      <c r="G222" s="104">
        <f t="shared" si="32"/>
        <v>97.0807287802411</v>
      </c>
      <c r="H222" s="104">
        <f t="shared" si="33"/>
        <v>11.87181962086406</v>
      </c>
      <c r="I222" s="104"/>
      <c r="J222" s="104"/>
      <c r="K222" s="104"/>
      <c r="L222" s="28" t="s">
        <v>71</v>
      </c>
    </row>
    <row r="223" spans="1:12" s="27" customFormat="1" ht="18" customHeight="1">
      <c r="A223" s="25"/>
      <c r="B223" s="41"/>
      <c r="C223" s="43" t="s">
        <v>37</v>
      </c>
      <c r="D223" s="139">
        <v>28491.1</v>
      </c>
      <c r="E223" s="139">
        <v>3484.123</v>
      </c>
      <c r="F223" s="139">
        <v>3382.412</v>
      </c>
      <c r="G223" s="105">
        <f t="shared" si="32"/>
        <v>97.0807287802411</v>
      </c>
      <c r="H223" s="105">
        <f t="shared" si="33"/>
        <v>11.87181962086406</v>
      </c>
      <c r="I223" s="105">
        <f>I224+I225</f>
        <v>20564.34</v>
      </c>
      <c r="J223" s="105">
        <f>I223-D223</f>
        <v>-7926.759999999998</v>
      </c>
      <c r="K223" s="105">
        <f>I223/D223</f>
        <v>0.7217811878095265</v>
      </c>
      <c r="L223" s="18">
        <f>G223-95</f>
        <v>2.0807287802411025</v>
      </c>
    </row>
    <row r="224" spans="1:12" s="74" customFormat="1" ht="26.25" customHeight="1" hidden="1">
      <c r="A224" s="36">
        <v>951</v>
      </c>
      <c r="B224" s="95"/>
      <c r="C224" s="43" t="s">
        <v>95</v>
      </c>
      <c r="D224" s="155">
        <v>11193.199</v>
      </c>
      <c r="E224" s="155">
        <v>9381.483</v>
      </c>
      <c r="F224" s="155">
        <v>9229.671</v>
      </c>
      <c r="G224" s="105">
        <f t="shared" si="32"/>
        <v>98.38179102387117</v>
      </c>
      <c r="H224" s="105">
        <f t="shared" si="33"/>
        <v>82.45784784135438</v>
      </c>
      <c r="I224" s="105">
        <v>11089.94</v>
      </c>
      <c r="J224" s="105">
        <f>I224-D224</f>
        <v>-103.25900000000001</v>
      </c>
      <c r="K224" s="104">
        <f>I224/D224</f>
        <v>0.9907748446177005</v>
      </c>
      <c r="L224" s="18">
        <f>G224-95</f>
        <v>3.3817910238711733</v>
      </c>
    </row>
    <row r="225" spans="1:12" s="74" customFormat="1" ht="18" customHeight="1" hidden="1">
      <c r="A225" s="36">
        <v>951</v>
      </c>
      <c r="B225" s="95"/>
      <c r="C225" s="43" t="s">
        <v>108</v>
      </c>
      <c r="D225" s="155">
        <v>11238.12</v>
      </c>
      <c r="E225" s="155">
        <v>10637.52</v>
      </c>
      <c r="F225" s="155">
        <v>8701.231</v>
      </c>
      <c r="G225" s="105">
        <f t="shared" si="32"/>
        <v>81.7975524370342</v>
      </c>
      <c r="H225" s="105">
        <f t="shared" si="33"/>
        <v>77.42603745110391</v>
      </c>
      <c r="I225" s="105">
        <v>9474.4</v>
      </c>
      <c r="J225" s="105">
        <f>I225-D225</f>
        <v>-1763.7200000000012</v>
      </c>
      <c r="K225" s="104">
        <f>I225/D225</f>
        <v>0.8430591593611741</v>
      </c>
      <c r="L225" s="18">
        <f>G225-95</f>
        <v>-13.202447562965801</v>
      </c>
    </row>
    <row r="226" spans="1:12" s="7" customFormat="1" ht="27" customHeight="1" hidden="1">
      <c r="A226" s="38"/>
      <c r="B226" s="39"/>
      <c r="C226" s="43" t="s">
        <v>75</v>
      </c>
      <c r="D226" s="153">
        <v>0</v>
      </c>
      <c r="E226" s="153">
        <v>0</v>
      </c>
      <c r="F226" s="153">
        <v>0</v>
      </c>
      <c r="G226" s="105" t="e">
        <f t="shared" si="32"/>
        <v>#DIV/0!</v>
      </c>
      <c r="H226" s="105" t="e">
        <f t="shared" si="33"/>
        <v>#DIV/0!</v>
      </c>
      <c r="I226" s="105"/>
      <c r="J226" s="105"/>
      <c r="K226" s="104"/>
      <c r="L226" s="18" t="e">
        <f>G226-95</f>
        <v>#DIV/0!</v>
      </c>
    </row>
    <row r="227" spans="1:12" s="7" customFormat="1" ht="40.5" customHeight="1">
      <c r="A227" s="44" t="s">
        <v>23</v>
      </c>
      <c r="B227" s="45" t="s">
        <v>89</v>
      </c>
      <c r="C227" s="2" t="s">
        <v>53</v>
      </c>
      <c r="D227" s="164">
        <f>D228+D236+D237</f>
        <v>1383222.6</v>
      </c>
      <c r="E227" s="164">
        <f>E228+E236</f>
        <v>455634.214</v>
      </c>
      <c r="F227" s="164">
        <f>F228+F236+F237</f>
        <v>452259.094</v>
      </c>
      <c r="G227" s="179">
        <f t="shared" si="32"/>
        <v>99.25924790187068</v>
      </c>
      <c r="H227" s="104">
        <f t="shared" si="33"/>
        <v>32.69604574130006</v>
      </c>
      <c r="I227" s="104"/>
      <c r="J227" s="104"/>
      <c r="K227" s="104"/>
      <c r="L227" s="28" t="s">
        <v>71</v>
      </c>
    </row>
    <row r="228" spans="1:12" s="27" customFormat="1" ht="17.25" customHeight="1">
      <c r="A228" s="25"/>
      <c r="B228" s="26"/>
      <c r="C228" s="47" t="s">
        <v>37</v>
      </c>
      <c r="D228" s="139">
        <v>1250416.3</v>
      </c>
      <c r="E228" s="139">
        <v>452915.158</v>
      </c>
      <c r="F228" s="139">
        <v>452065.105</v>
      </c>
      <c r="G228" s="178">
        <f t="shared" si="32"/>
        <v>99.81231517978915</v>
      </c>
      <c r="H228" s="105">
        <f t="shared" si="33"/>
        <v>36.15316794894628</v>
      </c>
      <c r="I228" s="105">
        <f>I229+I230+I231+I232+I233+I234+I235</f>
        <v>1077475.547</v>
      </c>
      <c r="J228" s="105">
        <f aca="true" t="shared" si="38" ref="J228:J235">I228-D228</f>
        <v>-172940.75300000003</v>
      </c>
      <c r="K228" s="105">
        <f aca="true" t="shared" si="39" ref="K228:K235">I228/D228</f>
        <v>0.8616934592103446</v>
      </c>
      <c r="L228" s="18">
        <f aca="true" t="shared" si="40" ref="L228:L237">G228-95</f>
        <v>4.812315179789152</v>
      </c>
    </row>
    <row r="229" spans="1:13" s="76" customFormat="1" ht="26.25" customHeight="1" hidden="1">
      <c r="A229" s="55" t="s">
        <v>23</v>
      </c>
      <c r="B229" s="24"/>
      <c r="C229" s="47" t="s">
        <v>95</v>
      </c>
      <c r="D229" s="141">
        <v>15935.2</v>
      </c>
      <c r="E229" s="141">
        <v>13900.4</v>
      </c>
      <c r="F229" s="156">
        <v>13273.729</v>
      </c>
      <c r="G229" s="105">
        <f aca="true" t="shared" si="41" ref="G229:G236">F229/E229*100</f>
        <v>95.49170527466835</v>
      </c>
      <c r="H229" s="105">
        <f aca="true" t="shared" si="42" ref="H229:H236">F229/D229*100</f>
        <v>83.29816381344443</v>
      </c>
      <c r="I229" s="141">
        <v>15513.1</v>
      </c>
      <c r="J229" s="105">
        <f t="shared" si="38"/>
        <v>-422.10000000000036</v>
      </c>
      <c r="K229" s="104">
        <f t="shared" si="39"/>
        <v>0.9735114714594106</v>
      </c>
      <c r="L229" s="18">
        <f t="shared" si="40"/>
        <v>0.4917052746683481</v>
      </c>
      <c r="M229" s="74"/>
    </row>
    <row r="230" spans="1:13" s="76" customFormat="1" ht="52.5" customHeight="1" hidden="1">
      <c r="A230" s="55" t="s">
        <v>23</v>
      </c>
      <c r="B230" s="24"/>
      <c r="C230" s="47" t="s">
        <v>101</v>
      </c>
      <c r="D230" s="141">
        <v>36048.4</v>
      </c>
      <c r="E230" s="141">
        <v>35738.837</v>
      </c>
      <c r="F230" s="156">
        <v>35418.595</v>
      </c>
      <c r="G230" s="105">
        <f t="shared" si="41"/>
        <v>99.10393838501237</v>
      </c>
      <c r="H230" s="105">
        <f t="shared" si="42"/>
        <v>98.25289055824946</v>
      </c>
      <c r="I230" s="141">
        <v>35418.59</v>
      </c>
      <c r="J230" s="105">
        <f t="shared" si="38"/>
        <v>-629.810000000005</v>
      </c>
      <c r="K230" s="104">
        <f t="shared" si="39"/>
        <v>0.9825287668800833</v>
      </c>
      <c r="L230" s="18">
        <f t="shared" si="40"/>
        <v>4.10393838501237</v>
      </c>
      <c r="M230" s="74"/>
    </row>
    <row r="231" spans="1:13" s="76" customFormat="1" ht="27" customHeight="1" hidden="1">
      <c r="A231" s="55" t="s">
        <v>23</v>
      </c>
      <c r="B231" s="24"/>
      <c r="C231" s="47" t="s">
        <v>103</v>
      </c>
      <c r="D231" s="141">
        <v>39062.99</v>
      </c>
      <c r="E231" s="141">
        <v>36419.851</v>
      </c>
      <c r="F231" s="156">
        <v>33580.047</v>
      </c>
      <c r="G231" s="105">
        <f t="shared" si="41"/>
        <v>92.20259303092699</v>
      </c>
      <c r="H231" s="105">
        <f t="shared" si="42"/>
        <v>85.96384198956608</v>
      </c>
      <c r="I231" s="141">
        <v>37976.772</v>
      </c>
      <c r="J231" s="105">
        <f t="shared" si="38"/>
        <v>-1086.2180000000008</v>
      </c>
      <c r="K231" s="104">
        <f t="shared" si="39"/>
        <v>0.9721931680089004</v>
      </c>
      <c r="L231" s="18">
        <f t="shared" si="40"/>
        <v>-2.797406969073009</v>
      </c>
      <c r="M231" s="7"/>
    </row>
    <row r="232" spans="1:13" s="76" customFormat="1" ht="40.5" customHeight="1" hidden="1">
      <c r="A232" s="55" t="s">
        <v>23</v>
      </c>
      <c r="B232" s="24"/>
      <c r="C232" s="47" t="s">
        <v>106</v>
      </c>
      <c r="D232" s="141">
        <v>2789.2</v>
      </c>
      <c r="E232" s="141">
        <v>2347.4</v>
      </c>
      <c r="F232" s="156">
        <v>2346.657</v>
      </c>
      <c r="G232" s="105">
        <f t="shared" si="41"/>
        <v>99.96834795944449</v>
      </c>
      <c r="H232" s="105">
        <f t="shared" si="42"/>
        <v>84.1336942492471</v>
      </c>
      <c r="I232" s="141">
        <v>2789.2</v>
      </c>
      <c r="J232" s="105">
        <f t="shared" si="38"/>
        <v>0</v>
      </c>
      <c r="K232" s="104">
        <f t="shared" si="39"/>
        <v>1</v>
      </c>
      <c r="L232" s="18">
        <f t="shared" si="40"/>
        <v>4.968347959444486</v>
      </c>
      <c r="M232" s="74"/>
    </row>
    <row r="233" spans="1:13" s="76" customFormat="1" ht="40.5" customHeight="1" hidden="1">
      <c r="A233" s="55" t="s">
        <v>23</v>
      </c>
      <c r="B233" s="24"/>
      <c r="C233" s="47" t="s">
        <v>148</v>
      </c>
      <c r="D233" s="141">
        <v>936997.7</v>
      </c>
      <c r="E233" s="141">
        <v>905864.6</v>
      </c>
      <c r="F233" s="156">
        <v>895339.165</v>
      </c>
      <c r="G233" s="105">
        <f t="shared" si="41"/>
        <v>98.8380785605266</v>
      </c>
      <c r="H233" s="105">
        <f t="shared" si="42"/>
        <v>95.554040847699</v>
      </c>
      <c r="I233" s="141">
        <v>936997.7</v>
      </c>
      <c r="J233" s="105">
        <f t="shared" si="38"/>
        <v>0</v>
      </c>
      <c r="K233" s="104">
        <f t="shared" si="39"/>
        <v>1</v>
      </c>
      <c r="L233" s="18">
        <f t="shared" si="40"/>
        <v>3.838078560526597</v>
      </c>
      <c r="M233" s="74"/>
    </row>
    <row r="234" spans="1:13" s="76" customFormat="1" ht="40.5" customHeight="1" hidden="1">
      <c r="A234" s="55" t="s">
        <v>23</v>
      </c>
      <c r="B234" s="24"/>
      <c r="C234" s="47" t="s">
        <v>147</v>
      </c>
      <c r="D234" s="141">
        <v>22397.3</v>
      </c>
      <c r="E234" s="141">
        <v>22397.3</v>
      </c>
      <c r="F234" s="156">
        <v>16451.99</v>
      </c>
      <c r="G234" s="105">
        <f t="shared" si="41"/>
        <v>73.45523790814073</v>
      </c>
      <c r="H234" s="105">
        <f t="shared" si="42"/>
        <v>73.45523790814073</v>
      </c>
      <c r="I234" s="141">
        <v>16789.45</v>
      </c>
      <c r="J234" s="105">
        <f t="shared" si="38"/>
        <v>-5607.8499999999985</v>
      </c>
      <c r="K234" s="104">
        <f t="shared" si="39"/>
        <v>0.7496193737638019</v>
      </c>
      <c r="L234" s="18">
        <f t="shared" si="40"/>
        <v>-21.54476209185927</v>
      </c>
      <c r="M234" s="74"/>
    </row>
    <row r="235" spans="1:13" s="76" customFormat="1" ht="40.5" customHeight="1" hidden="1">
      <c r="A235" s="55" t="s">
        <v>23</v>
      </c>
      <c r="B235" s="24"/>
      <c r="C235" s="47" t="s">
        <v>171</v>
      </c>
      <c r="D235" s="141">
        <v>48782.1</v>
      </c>
      <c r="E235" s="141">
        <v>32405.1</v>
      </c>
      <c r="F235" s="156">
        <v>31990.735</v>
      </c>
      <c r="G235" s="105">
        <f t="shared" si="41"/>
        <v>98.7212969563433</v>
      </c>
      <c r="H235" s="105">
        <f t="shared" si="42"/>
        <v>65.57883936935885</v>
      </c>
      <c r="I235" s="141">
        <v>31990.735</v>
      </c>
      <c r="J235" s="105">
        <f t="shared" si="38"/>
        <v>-16791.364999999998</v>
      </c>
      <c r="K235" s="104">
        <f t="shared" si="39"/>
        <v>0.6557883936935884</v>
      </c>
      <c r="L235" s="18">
        <f t="shared" si="40"/>
        <v>3.721296956343295</v>
      </c>
      <c r="M235" s="74"/>
    </row>
    <row r="236" spans="1:12" s="113" customFormat="1" ht="18" customHeight="1">
      <c r="A236" s="111"/>
      <c r="B236" s="112"/>
      <c r="C236" s="47" t="s">
        <v>38</v>
      </c>
      <c r="D236" s="139">
        <v>132806.3</v>
      </c>
      <c r="E236" s="139">
        <v>2719.056</v>
      </c>
      <c r="F236" s="139">
        <v>193.989</v>
      </c>
      <c r="G236" s="105">
        <f t="shared" si="41"/>
        <v>7.134424594418062</v>
      </c>
      <c r="H236" s="105">
        <f t="shared" si="42"/>
        <v>0.14606912473278755</v>
      </c>
      <c r="I236" s="105"/>
      <c r="J236" s="105"/>
      <c r="K236" s="104"/>
      <c r="L236" s="18">
        <f t="shared" si="40"/>
        <v>-87.86557540558194</v>
      </c>
    </row>
    <row r="237" spans="1:12" s="7" customFormat="1" ht="29.25" customHeight="1" hidden="1">
      <c r="A237" s="38"/>
      <c r="B237" s="39"/>
      <c r="C237" s="47" t="s">
        <v>175</v>
      </c>
      <c r="D237" s="153">
        <v>0</v>
      </c>
      <c r="E237" s="139">
        <v>0</v>
      </c>
      <c r="F237" s="153">
        <v>0</v>
      </c>
      <c r="G237" s="105" t="e">
        <f t="shared" si="32"/>
        <v>#DIV/0!</v>
      </c>
      <c r="H237" s="104" t="e">
        <f t="shared" si="33"/>
        <v>#DIV/0!</v>
      </c>
      <c r="I237" s="105"/>
      <c r="J237" s="105"/>
      <c r="K237" s="104"/>
      <c r="L237" s="18" t="e">
        <f t="shared" si="40"/>
        <v>#DIV/0!</v>
      </c>
    </row>
    <row r="238" spans="1:12" s="7" customFormat="1" ht="40.5" customHeight="1">
      <c r="A238" s="48" t="s">
        <v>24</v>
      </c>
      <c r="B238" s="49" t="s">
        <v>90</v>
      </c>
      <c r="C238" s="2" t="s">
        <v>54</v>
      </c>
      <c r="D238" s="164">
        <f>D239+D246</f>
        <v>187892.265</v>
      </c>
      <c r="E238" s="164">
        <f>E239+E246</f>
        <v>54521.684</v>
      </c>
      <c r="F238" s="164">
        <f>F239+F246</f>
        <v>54392.734</v>
      </c>
      <c r="G238" s="179">
        <f t="shared" si="32"/>
        <v>99.7634885965738</v>
      </c>
      <c r="H238" s="104">
        <f t="shared" si="33"/>
        <v>28.94889472964733</v>
      </c>
      <c r="I238" s="104"/>
      <c r="J238" s="104"/>
      <c r="K238" s="104"/>
      <c r="L238" s="28" t="s">
        <v>71</v>
      </c>
    </row>
    <row r="239" spans="1:12" s="27" customFormat="1" ht="18" customHeight="1">
      <c r="A239" s="183"/>
      <c r="B239" s="184"/>
      <c r="C239" s="47" t="s">
        <v>37</v>
      </c>
      <c r="D239" s="139">
        <v>187838.565</v>
      </c>
      <c r="E239" s="139">
        <v>54521.684</v>
      </c>
      <c r="F239" s="139">
        <v>54392.734</v>
      </c>
      <c r="G239" s="178">
        <f t="shared" si="32"/>
        <v>99.7634885965738</v>
      </c>
      <c r="H239" s="105">
        <f t="shared" si="33"/>
        <v>28.957170749254818</v>
      </c>
      <c r="I239" s="105">
        <f>SUM(I240:I245)</f>
        <v>118632.083</v>
      </c>
      <c r="J239" s="105">
        <f aca="true" t="shared" si="43" ref="J239:J245">I239-D239</f>
        <v>-69206.482</v>
      </c>
      <c r="K239" s="105">
        <f aca="true" t="shared" si="44" ref="K239:K245">I239/D239</f>
        <v>0.6315640401107195</v>
      </c>
      <c r="L239" s="18">
        <f aca="true" t="shared" si="45" ref="L239:L248">G239-95</f>
        <v>4.763488596573794</v>
      </c>
    </row>
    <row r="240" spans="1:12" s="76" customFormat="1" ht="26.25" customHeight="1" hidden="1">
      <c r="A240" s="1" t="s">
        <v>24</v>
      </c>
      <c r="B240" s="92"/>
      <c r="C240" s="47" t="s">
        <v>95</v>
      </c>
      <c r="D240" s="105">
        <v>9215.098</v>
      </c>
      <c r="E240" s="105">
        <v>8234.273</v>
      </c>
      <c r="F240" s="155">
        <v>7566.514</v>
      </c>
      <c r="G240" s="105">
        <f aca="true" t="shared" si="46" ref="G240:G245">F240/E240*100</f>
        <v>91.8904923361176</v>
      </c>
      <c r="H240" s="105">
        <f aca="true" t="shared" si="47" ref="H240:H246">F240/D240*100</f>
        <v>82.10996779415693</v>
      </c>
      <c r="I240" s="105">
        <v>8898.58</v>
      </c>
      <c r="J240" s="105">
        <f t="shared" si="43"/>
        <v>-316.51800000000003</v>
      </c>
      <c r="K240" s="104">
        <f t="shared" si="44"/>
        <v>0.9656522372306838</v>
      </c>
      <c r="L240" s="18">
        <f t="shared" si="45"/>
        <v>-3.109507663882397</v>
      </c>
    </row>
    <row r="241" spans="1:12" s="76" customFormat="1" ht="53.25" customHeight="1" hidden="1">
      <c r="A241" s="1" t="s">
        <v>24</v>
      </c>
      <c r="B241" s="92"/>
      <c r="C241" s="47" t="s">
        <v>154</v>
      </c>
      <c r="D241" s="105">
        <v>110132.323</v>
      </c>
      <c r="E241" s="105">
        <v>97137.28</v>
      </c>
      <c r="F241" s="155">
        <v>91059.452</v>
      </c>
      <c r="G241" s="105">
        <f t="shared" si="46"/>
        <v>93.74305313057974</v>
      </c>
      <c r="H241" s="105">
        <f t="shared" si="47"/>
        <v>82.68185898521364</v>
      </c>
      <c r="I241" s="105">
        <v>106938.068</v>
      </c>
      <c r="J241" s="105">
        <f t="shared" si="43"/>
        <v>-3194.2550000000047</v>
      </c>
      <c r="K241" s="104">
        <f t="shared" si="44"/>
        <v>0.970996207898021</v>
      </c>
      <c r="L241" s="18">
        <f t="shared" si="45"/>
        <v>-1.2569468694202612</v>
      </c>
    </row>
    <row r="242" spans="1:12" s="54" customFormat="1" ht="39.75" customHeight="1" hidden="1">
      <c r="A242" s="50" t="s">
        <v>24</v>
      </c>
      <c r="B242" s="51"/>
      <c r="C242" s="53" t="s">
        <v>134</v>
      </c>
      <c r="D242" s="105"/>
      <c r="E242" s="105"/>
      <c r="F242" s="155"/>
      <c r="G242" s="105" t="e">
        <f t="shared" si="46"/>
        <v>#DIV/0!</v>
      </c>
      <c r="H242" s="105" t="e">
        <f t="shared" si="47"/>
        <v>#DIV/0!</v>
      </c>
      <c r="I242" s="105"/>
      <c r="J242" s="105">
        <f t="shared" si="43"/>
        <v>0</v>
      </c>
      <c r="K242" s="104" t="e">
        <f t="shared" si="44"/>
        <v>#DIV/0!</v>
      </c>
      <c r="L242" s="18" t="e">
        <f t="shared" si="45"/>
        <v>#DIV/0!</v>
      </c>
    </row>
    <row r="243" spans="1:12" s="54" customFormat="1" ht="27.75" customHeight="1" hidden="1">
      <c r="A243" s="50" t="s">
        <v>24</v>
      </c>
      <c r="B243" s="51"/>
      <c r="C243" s="53" t="s">
        <v>132</v>
      </c>
      <c r="D243" s="105"/>
      <c r="E243" s="105"/>
      <c r="F243" s="155"/>
      <c r="G243" s="105" t="e">
        <f t="shared" si="46"/>
        <v>#DIV/0!</v>
      </c>
      <c r="H243" s="105" t="e">
        <f t="shared" si="47"/>
        <v>#DIV/0!</v>
      </c>
      <c r="I243" s="105"/>
      <c r="J243" s="105">
        <f>I243-D243</f>
        <v>0</v>
      </c>
      <c r="K243" s="104" t="e">
        <f>I243/D243</f>
        <v>#DIV/0!</v>
      </c>
      <c r="L243" s="18" t="e">
        <f t="shared" si="45"/>
        <v>#DIV/0!</v>
      </c>
    </row>
    <row r="244" spans="1:12" s="54" customFormat="1" ht="39.75" customHeight="1" hidden="1">
      <c r="A244" s="50" t="s">
        <v>24</v>
      </c>
      <c r="B244" s="51"/>
      <c r="C244" s="52" t="s">
        <v>133</v>
      </c>
      <c r="D244" s="105"/>
      <c r="E244" s="105"/>
      <c r="F244" s="155"/>
      <c r="G244" s="105" t="e">
        <f t="shared" si="46"/>
        <v>#DIV/0!</v>
      </c>
      <c r="H244" s="105" t="e">
        <f t="shared" si="47"/>
        <v>#DIV/0!</v>
      </c>
      <c r="I244" s="105"/>
      <c r="J244" s="105">
        <f>I244-D244</f>
        <v>0</v>
      </c>
      <c r="K244" s="104" t="e">
        <f>I244/D244</f>
        <v>#DIV/0!</v>
      </c>
      <c r="L244" s="18" t="e">
        <f t="shared" si="45"/>
        <v>#DIV/0!</v>
      </c>
    </row>
    <row r="245" spans="1:12" s="76" customFormat="1" ht="27" customHeight="1" hidden="1">
      <c r="A245" s="1" t="s">
        <v>24</v>
      </c>
      <c r="B245" s="92"/>
      <c r="C245" s="47" t="s">
        <v>112</v>
      </c>
      <c r="D245" s="105">
        <v>2795.435</v>
      </c>
      <c r="E245" s="105">
        <v>2795.435</v>
      </c>
      <c r="F245" s="155">
        <v>2795.435</v>
      </c>
      <c r="G245" s="105">
        <f t="shared" si="46"/>
        <v>100</v>
      </c>
      <c r="H245" s="105">
        <f t="shared" si="47"/>
        <v>100</v>
      </c>
      <c r="I245" s="105">
        <v>2795.435</v>
      </c>
      <c r="J245" s="105">
        <f t="shared" si="43"/>
        <v>0</v>
      </c>
      <c r="K245" s="104">
        <f t="shared" si="44"/>
        <v>1</v>
      </c>
      <c r="L245" s="18">
        <f t="shared" si="45"/>
        <v>5</v>
      </c>
    </row>
    <row r="246" spans="1:12" s="7" customFormat="1" ht="17.25" customHeight="1">
      <c r="A246" s="181"/>
      <c r="B246" s="182"/>
      <c r="C246" s="47" t="s">
        <v>38</v>
      </c>
      <c r="D246" s="139">
        <v>53.7</v>
      </c>
      <c r="E246" s="139">
        <v>0</v>
      </c>
      <c r="F246" s="139">
        <v>0</v>
      </c>
      <c r="G246" s="105">
        <v>0</v>
      </c>
      <c r="H246" s="105">
        <f t="shared" si="47"/>
        <v>0</v>
      </c>
      <c r="I246" s="105"/>
      <c r="J246" s="105"/>
      <c r="K246" s="104"/>
      <c r="L246" s="18">
        <f t="shared" si="45"/>
        <v>-95</v>
      </c>
    </row>
    <row r="247" spans="1:12" s="7" customFormat="1" ht="41.25" customHeight="1">
      <c r="A247" s="42" t="s">
        <v>25</v>
      </c>
      <c r="B247" s="40" t="s">
        <v>91</v>
      </c>
      <c r="C247" s="2" t="s">
        <v>55</v>
      </c>
      <c r="D247" s="164">
        <f>D248</f>
        <v>32221.1</v>
      </c>
      <c r="E247" s="164">
        <f>E248</f>
        <v>6720.442</v>
      </c>
      <c r="F247" s="164">
        <f>F248</f>
        <v>6219.812</v>
      </c>
      <c r="G247" s="104">
        <f t="shared" si="32"/>
        <v>92.5506387823896</v>
      </c>
      <c r="H247" s="104">
        <f t="shared" si="33"/>
        <v>19.303537123189464</v>
      </c>
      <c r="I247" s="104"/>
      <c r="J247" s="104"/>
      <c r="K247" s="104"/>
      <c r="L247" s="28" t="s">
        <v>71</v>
      </c>
    </row>
    <row r="248" spans="1:12" s="27" customFormat="1" ht="17.25" customHeight="1">
      <c r="A248" s="25"/>
      <c r="B248" s="26"/>
      <c r="C248" s="43" t="s">
        <v>80</v>
      </c>
      <c r="D248" s="139">
        <v>32221.1</v>
      </c>
      <c r="E248" s="139">
        <v>6720.442</v>
      </c>
      <c r="F248" s="139">
        <v>6219.812</v>
      </c>
      <c r="G248" s="105">
        <f t="shared" si="32"/>
        <v>92.5506387823896</v>
      </c>
      <c r="H248" s="105">
        <f t="shared" si="33"/>
        <v>19.303537123189464</v>
      </c>
      <c r="I248" s="105">
        <f>I249+I250+I251</f>
        <v>19186.48</v>
      </c>
      <c r="J248" s="105">
        <f>I248-D248</f>
        <v>-13034.619999999999</v>
      </c>
      <c r="K248" s="105">
        <f>I248/D248</f>
        <v>0.5954632213052937</v>
      </c>
      <c r="L248" s="18">
        <f t="shared" si="45"/>
        <v>-2.4493612176104023</v>
      </c>
    </row>
    <row r="249" spans="1:12" s="76" customFormat="1" ht="26.25" customHeight="1" hidden="1">
      <c r="A249" s="36">
        <v>965</v>
      </c>
      <c r="B249" s="95"/>
      <c r="C249" s="43" t="s">
        <v>95</v>
      </c>
      <c r="D249" s="105">
        <v>11116.9</v>
      </c>
      <c r="E249" s="155">
        <v>9453.982</v>
      </c>
      <c r="F249" s="155">
        <v>9071.287</v>
      </c>
      <c r="G249" s="104">
        <f t="shared" si="32"/>
        <v>95.95202317922755</v>
      </c>
      <c r="H249" s="104">
        <f t="shared" si="33"/>
        <v>81.59906988459014</v>
      </c>
      <c r="I249" s="105">
        <v>10789.28</v>
      </c>
      <c r="J249" s="105">
        <f>I249-D249</f>
        <v>-327.619999999999</v>
      </c>
      <c r="K249" s="104">
        <f>I249/D249</f>
        <v>0.9705295541023128</v>
      </c>
      <c r="L249" s="18"/>
    </row>
    <row r="250" spans="1:12" s="76" customFormat="1" ht="54" customHeight="1" hidden="1">
      <c r="A250" s="36">
        <v>965</v>
      </c>
      <c r="B250" s="95"/>
      <c r="C250" s="43" t="s">
        <v>155</v>
      </c>
      <c r="D250" s="105">
        <f>3790.9+4238.548</f>
        <v>8029.448</v>
      </c>
      <c r="E250" s="155">
        <f>3229+4238.548</f>
        <v>7467.548</v>
      </c>
      <c r="F250" s="155">
        <f>3122.853+2277.697</f>
        <v>5400.55</v>
      </c>
      <c r="G250" s="104">
        <f t="shared" si="32"/>
        <v>72.32025826951498</v>
      </c>
      <c r="H250" s="104">
        <f t="shared" si="33"/>
        <v>67.2592935404775</v>
      </c>
      <c r="I250" s="105">
        <v>7813.4</v>
      </c>
      <c r="J250" s="105">
        <f>I250-D250</f>
        <v>-216.04800000000068</v>
      </c>
      <c r="K250" s="104">
        <f>I250/D250</f>
        <v>0.9730930445031837</v>
      </c>
      <c r="L250" s="18"/>
    </row>
    <row r="251" spans="1:12" s="76" customFormat="1" ht="27" customHeight="1" hidden="1">
      <c r="A251" s="36">
        <v>965</v>
      </c>
      <c r="B251" s="95"/>
      <c r="C251" s="43" t="s">
        <v>158</v>
      </c>
      <c r="D251" s="105">
        <v>1162.7</v>
      </c>
      <c r="E251" s="155">
        <v>966.3</v>
      </c>
      <c r="F251" s="155">
        <v>563.79</v>
      </c>
      <c r="G251" s="104">
        <f t="shared" si="32"/>
        <v>58.345234399254885</v>
      </c>
      <c r="H251" s="104">
        <f t="shared" si="33"/>
        <v>48.489722198331464</v>
      </c>
      <c r="I251" s="105">
        <v>583.8</v>
      </c>
      <c r="J251" s="105">
        <f>I251-D251</f>
        <v>-578.9000000000001</v>
      </c>
      <c r="K251" s="104">
        <f>I251/D251</f>
        <v>0.50210716435882</v>
      </c>
      <c r="L251" s="18"/>
    </row>
    <row r="252" spans="1:12" s="7" customFormat="1" ht="27" customHeight="1">
      <c r="A252" s="44" t="s">
        <v>26</v>
      </c>
      <c r="B252" s="45" t="s">
        <v>27</v>
      </c>
      <c r="C252" s="2" t="s">
        <v>56</v>
      </c>
      <c r="D252" s="164">
        <f>D253+D265+D266</f>
        <v>576896.9500000001</v>
      </c>
      <c r="E252" s="164">
        <f>E253+E265+E266</f>
        <v>90304.92</v>
      </c>
      <c r="F252" s="164">
        <f>F253+F265+F266</f>
        <v>90144.33799999999</v>
      </c>
      <c r="G252" s="179">
        <f t="shared" si="32"/>
        <v>99.82217801643586</v>
      </c>
      <c r="H252" s="104">
        <f t="shared" si="33"/>
        <v>15.625726223721582</v>
      </c>
      <c r="I252" s="104"/>
      <c r="J252" s="104"/>
      <c r="K252" s="104"/>
      <c r="L252" s="28" t="s">
        <v>71</v>
      </c>
    </row>
    <row r="253" spans="1:12" s="27" customFormat="1" ht="16.5" customHeight="1">
      <c r="A253" s="183"/>
      <c r="B253" s="184"/>
      <c r="C253" s="47" t="s">
        <v>37</v>
      </c>
      <c r="D253" s="139">
        <v>575711.15</v>
      </c>
      <c r="E253" s="139">
        <v>90200.109</v>
      </c>
      <c r="F253" s="139">
        <v>90040.358</v>
      </c>
      <c r="G253" s="178">
        <f t="shared" si="32"/>
        <v>99.82289267521838</v>
      </c>
      <c r="H253" s="105">
        <f t="shared" si="33"/>
        <v>15.63984960166222</v>
      </c>
      <c r="I253" s="105">
        <f>I254+I255+I256+I257+I258+I259+I262+I260+I261+I263+I264</f>
        <v>481730.824</v>
      </c>
      <c r="J253" s="105">
        <f aca="true" t="shared" si="48" ref="J253:J264">I253-D253</f>
        <v>-93980.326</v>
      </c>
      <c r="K253" s="105">
        <f aca="true" t="shared" si="49" ref="K253:K264">I253/D253</f>
        <v>0.836757849834939</v>
      </c>
      <c r="L253" s="18">
        <f aca="true" t="shared" si="50" ref="L253:L266">G253-95</f>
        <v>4.822892675218384</v>
      </c>
    </row>
    <row r="254" spans="1:12" s="76" customFormat="1" ht="26.25" customHeight="1" hidden="1">
      <c r="A254" s="1" t="s">
        <v>26</v>
      </c>
      <c r="B254" s="92"/>
      <c r="C254" s="47" t="s">
        <v>95</v>
      </c>
      <c r="D254" s="141">
        <v>213683.508</v>
      </c>
      <c r="E254" s="141">
        <v>178544.362</v>
      </c>
      <c r="F254" s="140">
        <v>171707.487</v>
      </c>
      <c r="G254" s="105">
        <f t="shared" si="32"/>
        <v>96.17076959282535</v>
      </c>
      <c r="H254" s="105">
        <f t="shared" si="33"/>
        <v>80.35598470238517</v>
      </c>
      <c r="I254" s="141">
        <v>209097.5</v>
      </c>
      <c r="J254" s="105">
        <f t="shared" si="48"/>
        <v>-4586.008000000002</v>
      </c>
      <c r="K254" s="104">
        <f t="shared" si="49"/>
        <v>0.9785383156476446</v>
      </c>
      <c r="L254" s="18">
        <f t="shared" si="50"/>
        <v>1.1707695928253514</v>
      </c>
    </row>
    <row r="255" spans="1:13" s="76" customFormat="1" ht="52.5" customHeight="1" hidden="1">
      <c r="A255" s="1" t="s">
        <v>26</v>
      </c>
      <c r="B255" s="92"/>
      <c r="C255" s="47" t="s">
        <v>128</v>
      </c>
      <c r="D255" s="141">
        <v>8527.2</v>
      </c>
      <c r="E255" s="141">
        <v>7660.1</v>
      </c>
      <c r="F255" s="141">
        <v>7660.095</v>
      </c>
      <c r="G255" s="105">
        <f t="shared" si="32"/>
        <v>99.99993472670069</v>
      </c>
      <c r="H255" s="105">
        <f t="shared" si="33"/>
        <v>89.83130453138193</v>
      </c>
      <c r="I255" s="141">
        <v>8527.2</v>
      </c>
      <c r="J255" s="105">
        <f t="shared" si="48"/>
        <v>0</v>
      </c>
      <c r="K255" s="104">
        <f t="shared" si="49"/>
        <v>1</v>
      </c>
      <c r="L255" s="18">
        <f t="shared" si="50"/>
        <v>4.999934726700687</v>
      </c>
      <c r="M255" s="15"/>
    </row>
    <row r="256" spans="1:12" s="76" customFormat="1" ht="27.75" customHeight="1" hidden="1">
      <c r="A256" s="1" t="s">
        <v>26</v>
      </c>
      <c r="B256" s="92"/>
      <c r="C256" s="47" t="s">
        <v>129</v>
      </c>
      <c r="D256" s="141">
        <v>117553.91</v>
      </c>
      <c r="E256" s="141">
        <v>104568.483</v>
      </c>
      <c r="F256" s="140">
        <v>95015.071</v>
      </c>
      <c r="G256" s="105">
        <f t="shared" si="32"/>
        <v>90.86396615316681</v>
      </c>
      <c r="H256" s="105">
        <f t="shared" si="33"/>
        <v>80.8268061862</v>
      </c>
      <c r="I256" s="141">
        <v>114284.01</v>
      </c>
      <c r="J256" s="105">
        <f>I256-D256</f>
        <v>-3269.9000000000087</v>
      </c>
      <c r="K256" s="104">
        <f>I256/D256</f>
        <v>0.9721838261270934</v>
      </c>
      <c r="L256" s="18">
        <f t="shared" si="50"/>
        <v>-4.136033846833186</v>
      </c>
    </row>
    <row r="257" spans="1:12" s="76" customFormat="1" ht="40.5" customHeight="1" hidden="1">
      <c r="A257" s="1" t="s">
        <v>26</v>
      </c>
      <c r="B257" s="92"/>
      <c r="C257" s="47" t="s">
        <v>102</v>
      </c>
      <c r="D257" s="141">
        <v>4714.028</v>
      </c>
      <c r="E257" s="141">
        <v>4714.028</v>
      </c>
      <c r="F257" s="141">
        <v>4714.028</v>
      </c>
      <c r="G257" s="105">
        <f t="shared" si="32"/>
        <v>100</v>
      </c>
      <c r="H257" s="105">
        <f t="shared" si="33"/>
        <v>100</v>
      </c>
      <c r="I257" s="141">
        <v>4714.028</v>
      </c>
      <c r="J257" s="105">
        <f t="shared" si="48"/>
        <v>0</v>
      </c>
      <c r="K257" s="104">
        <f t="shared" si="49"/>
        <v>1</v>
      </c>
      <c r="L257" s="18">
        <f t="shared" si="50"/>
        <v>5</v>
      </c>
    </row>
    <row r="258" spans="1:12" s="76" customFormat="1" ht="40.5" customHeight="1" hidden="1">
      <c r="A258" s="1" t="s">
        <v>26</v>
      </c>
      <c r="B258" s="92"/>
      <c r="C258" s="47" t="s">
        <v>130</v>
      </c>
      <c r="D258" s="141">
        <v>2598.8</v>
      </c>
      <c r="E258" s="141">
        <v>2008.801</v>
      </c>
      <c r="F258" s="141">
        <v>1822.463</v>
      </c>
      <c r="G258" s="105">
        <f t="shared" si="32"/>
        <v>90.72391939271238</v>
      </c>
      <c r="H258" s="105">
        <f t="shared" si="33"/>
        <v>70.12709712174849</v>
      </c>
      <c r="I258" s="141">
        <v>2519.28</v>
      </c>
      <c r="J258" s="105">
        <f t="shared" si="48"/>
        <v>-79.51999999999998</v>
      </c>
      <c r="K258" s="104">
        <f t="shared" si="49"/>
        <v>0.9694012621209789</v>
      </c>
      <c r="L258" s="18">
        <f t="shared" si="50"/>
        <v>-4.276080607287625</v>
      </c>
    </row>
    <row r="259" spans="1:12" s="74" customFormat="1" ht="64.5" customHeight="1" hidden="1">
      <c r="A259" s="1" t="s">
        <v>26</v>
      </c>
      <c r="B259" s="92"/>
      <c r="C259" s="94" t="s">
        <v>131</v>
      </c>
      <c r="D259" s="141">
        <v>45685.742</v>
      </c>
      <c r="E259" s="141">
        <v>32422.784</v>
      </c>
      <c r="F259" s="140">
        <v>23434.969</v>
      </c>
      <c r="G259" s="105">
        <f t="shared" si="32"/>
        <v>72.27932370027202</v>
      </c>
      <c r="H259" s="105">
        <f t="shared" si="33"/>
        <v>51.29602360403822</v>
      </c>
      <c r="I259" s="141">
        <v>44386.7</v>
      </c>
      <c r="J259" s="105">
        <f t="shared" si="48"/>
        <v>-1299.0420000000013</v>
      </c>
      <c r="K259" s="104">
        <f t="shared" si="49"/>
        <v>0.9715657020520756</v>
      </c>
      <c r="L259" s="18">
        <f t="shared" si="50"/>
        <v>-22.720676299727984</v>
      </c>
    </row>
    <row r="260" spans="1:12" s="74" customFormat="1" ht="67.5" customHeight="1" hidden="1">
      <c r="A260" s="1" t="s">
        <v>26</v>
      </c>
      <c r="B260" s="92"/>
      <c r="C260" s="99" t="s">
        <v>163</v>
      </c>
      <c r="D260" s="141">
        <v>5923.702</v>
      </c>
      <c r="E260" s="141">
        <v>4974.303</v>
      </c>
      <c r="F260" s="141">
        <v>3398.513</v>
      </c>
      <c r="G260" s="105">
        <f t="shared" si="32"/>
        <v>68.32139095668278</v>
      </c>
      <c r="H260" s="105">
        <f t="shared" si="33"/>
        <v>57.37143765841023</v>
      </c>
      <c r="I260" s="141">
        <v>5500.663</v>
      </c>
      <c r="J260" s="105">
        <f t="shared" si="48"/>
        <v>-423.03900000000067</v>
      </c>
      <c r="K260" s="104">
        <f t="shared" si="49"/>
        <v>0.9285853677311923</v>
      </c>
      <c r="L260" s="18">
        <f t="shared" si="50"/>
        <v>-26.678609043317223</v>
      </c>
    </row>
    <row r="261" spans="1:12" s="74" customFormat="1" ht="27" customHeight="1" hidden="1">
      <c r="A261" s="1" t="s">
        <v>26</v>
      </c>
      <c r="B261" s="92"/>
      <c r="C261" s="47" t="s">
        <v>149</v>
      </c>
      <c r="D261" s="141">
        <v>11335.178</v>
      </c>
      <c r="E261" s="141">
        <v>9416.88</v>
      </c>
      <c r="F261" s="141">
        <v>9375.585</v>
      </c>
      <c r="G261" s="105">
        <f t="shared" si="32"/>
        <v>99.56147896118459</v>
      </c>
      <c r="H261" s="105">
        <f t="shared" si="33"/>
        <v>82.71228735887517</v>
      </c>
      <c r="I261" s="141">
        <v>10853.18</v>
      </c>
      <c r="J261" s="105">
        <f t="shared" si="48"/>
        <v>-481.9979999999996</v>
      </c>
      <c r="K261" s="104">
        <f t="shared" si="49"/>
        <v>0.9574776858378404</v>
      </c>
      <c r="L261" s="18">
        <f t="shared" si="50"/>
        <v>4.561478961184591</v>
      </c>
    </row>
    <row r="262" spans="1:12" s="74" customFormat="1" ht="39.75" customHeight="1" hidden="1">
      <c r="A262" s="1" t="s">
        <v>26</v>
      </c>
      <c r="B262" s="92"/>
      <c r="C262" s="43" t="s">
        <v>135</v>
      </c>
      <c r="D262" s="141">
        <v>363.2</v>
      </c>
      <c r="E262" s="141">
        <v>363.2</v>
      </c>
      <c r="F262" s="141">
        <v>234.233</v>
      </c>
      <c r="G262" s="105">
        <f t="shared" si="32"/>
        <v>64.49146475770925</v>
      </c>
      <c r="H262" s="105">
        <f t="shared" si="33"/>
        <v>64.49146475770925</v>
      </c>
      <c r="I262" s="141">
        <v>234.233</v>
      </c>
      <c r="J262" s="105">
        <f>I262-D262</f>
        <v>-128.96699999999998</v>
      </c>
      <c r="K262" s="104">
        <f>I262/D262</f>
        <v>0.6449146475770925</v>
      </c>
      <c r="L262" s="18">
        <f t="shared" si="50"/>
        <v>-30.508535242290748</v>
      </c>
    </row>
    <row r="263" spans="1:12" s="74" customFormat="1" ht="27" customHeight="1" hidden="1">
      <c r="A263" s="1" t="s">
        <v>26</v>
      </c>
      <c r="B263" s="92"/>
      <c r="C263" s="47" t="s">
        <v>156</v>
      </c>
      <c r="D263" s="141">
        <v>1994.61</v>
      </c>
      <c r="E263" s="141">
        <v>1704.201</v>
      </c>
      <c r="F263" s="141">
        <v>1704.201</v>
      </c>
      <c r="G263" s="105">
        <f>F263/E263*100</f>
        <v>100</v>
      </c>
      <c r="H263" s="105">
        <f t="shared" si="33"/>
        <v>85.44031163986945</v>
      </c>
      <c r="I263" s="141">
        <v>1994.6</v>
      </c>
      <c r="J263" s="105">
        <f t="shared" si="48"/>
        <v>-0.009999999999990905</v>
      </c>
      <c r="K263" s="104">
        <f t="shared" si="49"/>
        <v>0.9999949864885868</v>
      </c>
      <c r="L263" s="18">
        <f t="shared" si="50"/>
        <v>5</v>
      </c>
    </row>
    <row r="264" spans="1:12" s="76" customFormat="1" ht="52.5" customHeight="1" hidden="1">
      <c r="A264" s="1" t="s">
        <v>26</v>
      </c>
      <c r="B264" s="92"/>
      <c r="C264" s="47" t="s">
        <v>127</v>
      </c>
      <c r="D264" s="105">
        <v>86434.639</v>
      </c>
      <c r="E264" s="105">
        <v>68958.508</v>
      </c>
      <c r="F264" s="105">
        <v>62199.906</v>
      </c>
      <c r="G264" s="105">
        <f>F264/E264*100</f>
        <v>90.19903098831547</v>
      </c>
      <c r="H264" s="105">
        <f t="shared" si="33"/>
        <v>71.96178143348294</v>
      </c>
      <c r="I264" s="149">
        <v>79619.43</v>
      </c>
      <c r="J264" s="105">
        <f t="shared" si="48"/>
        <v>-6815.209000000003</v>
      </c>
      <c r="K264" s="104">
        <f t="shared" si="49"/>
        <v>0.9211518775476114</v>
      </c>
      <c r="L264" s="18">
        <f t="shared" si="50"/>
        <v>-4.800969011684529</v>
      </c>
    </row>
    <row r="265" spans="1:12" s="7" customFormat="1" ht="16.5" customHeight="1">
      <c r="A265" s="192"/>
      <c r="B265" s="193"/>
      <c r="C265" s="47" t="s">
        <v>38</v>
      </c>
      <c r="D265" s="139">
        <v>1185.8</v>
      </c>
      <c r="E265" s="139">
        <v>104.811</v>
      </c>
      <c r="F265" s="139">
        <v>103.98</v>
      </c>
      <c r="G265" s="105">
        <f>F265/E265*100</f>
        <v>99.20714428829035</v>
      </c>
      <c r="H265" s="105">
        <f>F265/D265*100</f>
        <v>8.76876370382864</v>
      </c>
      <c r="I265" s="105"/>
      <c r="J265" s="105"/>
      <c r="K265" s="104"/>
      <c r="L265" s="18">
        <f t="shared" si="50"/>
        <v>4.207144288290351</v>
      </c>
    </row>
    <row r="266" spans="1:12" s="74" customFormat="1" ht="27.75" customHeight="1" hidden="1">
      <c r="A266" s="181"/>
      <c r="B266" s="182"/>
      <c r="C266" s="47" t="s">
        <v>75</v>
      </c>
      <c r="D266" s="139">
        <v>0</v>
      </c>
      <c r="E266" s="153">
        <v>0</v>
      </c>
      <c r="F266" s="153">
        <v>0</v>
      </c>
      <c r="G266" s="105" t="e">
        <f aca="true" t="shared" si="51" ref="G266:G305">F266/E266*100</f>
        <v>#DIV/0!</v>
      </c>
      <c r="H266" s="105" t="e">
        <f>F266/D266*100</f>
        <v>#DIV/0!</v>
      </c>
      <c r="I266" s="105"/>
      <c r="J266" s="105"/>
      <c r="K266" s="104"/>
      <c r="L266" s="18" t="e">
        <f t="shared" si="50"/>
        <v>#DIV/0!</v>
      </c>
    </row>
    <row r="267" spans="1:12" s="7" customFormat="1" ht="41.25" customHeight="1">
      <c r="A267" s="44" t="s">
        <v>28</v>
      </c>
      <c r="B267" s="45" t="s">
        <v>92</v>
      </c>
      <c r="C267" s="2" t="s">
        <v>57</v>
      </c>
      <c r="D267" s="164">
        <f>D268+D274+D273</f>
        <v>899716.519</v>
      </c>
      <c r="E267" s="164">
        <f>E268+E274+E273</f>
        <v>208710.262</v>
      </c>
      <c r="F267" s="164">
        <f>F268+F273+F274</f>
        <v>182420.781</v>
      </c>
      <c r="G267" s="104">
        <f t="shared" si="51"/>
        <v>87.40383882034511</v>
      </c>
      <c r="H267" s="104">
        <f aca="true" t="shared" si="52" ref="H267:H305">F267/D267*100</f>
        <v>20.275361977654207</v>
      </c>
      <c r="I267" s="104"/>
      <c r="J267" s="104"/>
      <c r="K267" s="104"/>
      <c r="L267" s="28" t="s">
        <v>71</v>
      </c>
    </row>
    <row r="268" spans="1:12" s="27" customFormat="1" ht="17.25" customHeight="1">
      <c r="A268" s="25"/>
      <c r="B268" s="26"/>
      <c r="C268" s="47" t="s">
        <v>37</v>
      </c>
      <c r="D268" s="139">
        <v>896323.179</v>
      </c>
      <c r="E268" s="139">
        <v>208710.262</v>
      </c>
      <c r="F268" s="139">
        <v>182420.781</v>
      </c>
      <c r="G268" s="105">
        <f t="shared" si="51"/>
        <v>87.40383882034511</v>
      </c>
      <c r="H268" s="105">
        <f t="shared" si="52"/>
        <v>20.35212134126903</v>
      </c>
      <c r="I268" s="105">
        <f>I269+I270+I271+I272</f>
        <v>621302.715</v>
      </c>
      <c r="J268" s="105">
        <f>I268-D268</f>
        <v>-275020.46400000004</v>
      </c>
      <c r="K268" s="105">
        <f>I268/D268</f>
        <v>0.6931681892832093</v>
      </c>
      <c r="L268" s="18">
        <f aca="true" t="shared" si="53" ref="L268:L274">G268-95</f>
        <v>-7.596161179654885</v>
      </c>
    </row>
    <row r="269" spans="1:12" s="76" customFormat="1" ht="26.25" customHeight="1" hidden="1">
      <c r="A269" s="1" t="s">
        <v>28</v>
      </c>
      <c r="B269" s="92"/>
      <c r="C269" s="47" t="s">
        <v>95</v>
      </c>
      <c r="D269" s="155">
        <v>7420.599</v>
      </c>
      <c r="E269" s="105">
        <v>6733.58</v>
      </c>
      <c r="F269" s="155">
        <v>6621.909</v>
      </c>
      <c r="G269" s="105">
        <f>F269/E269*100</f>
        <v>98.34158055595982</v>
      </c>
      <c r="H269" s="105">
        <f aca="true" t="shared" si="54" ref="H269:H274">F269/D269*100</f>
        <v>89.2368527122945</v>
      </c>
      <c r="I269" s="141">
        <v>7399.71</v>
      </c>
      <c r="J269" s="105">
        <f>I269-D269</f>
        <v>-20.889000000000124</v>
      </c>
      <c r="K269" s="104">
        <f>I269/D269</f>
        <v>0.9971849981382904</v>
      </c>
      <c r="L269" s="18">
        <f t="shared" si="53"/>
        <v>3.3415805559598226</v>
      </c>
    </row>
    <row r="270" spans="1:12" s="76" customFormat="1" ht="27.75" customHeight="1" hidden="1">
      <c r="A270" s="1" t="s">
        <v>28</v>
      </c>
      <c r="B270" s="92"/>
      <c r="C270" s="47" t="s">
        <v>103</v>
      </c>
      <c r="D270" s="155">
        <v>622706.439</v>
      </c>
      <c r="E270" s="105">
        <v>565577.185</v>
      </c>
      <c r="F270" s="155">
        <v>536847.974</v>
      </c>
      <c r="G270" s="105">
        <f>F270/E270*100</f>
        <v>94.92037306985783</v>
      </c>
      <c r="H270" s="105">
        <f t="shared" si="54"/>
        <v>86.21204798558378</v>
      </c>
      <c r="I270" s="141">
        <v>611781.436</v>
      </c>
      <c r="J270" s="105">
        <f>I270-D270</f>
        <v>-10925.003000000026</v>
      </c>
      <c r="K270" s="104">
        <f>I270/D270</f>
        <v>0.9824556126036782</v>
      </c>
      <c r="L270" s="18">
        <f t="shared" si="53"/>
        <v>-0.07962693014216882</v>
      </c>
    </row>
    <row r="271" spans="1:12" s="76" customFormat="1" ht="40.5" customHeight="1" hidden="1">
      <c r="A271" s="1" t="s">
        <v>28</v>
      </c>
      <c r="B271" s="92"/>
      <c r="C271" s="47" t="s">
        <v>104</v>
      </c>
      <c r="D271" s="155">
        <v>1947.682</v>
      </c>
      <c r="E271" s="105">
        <v>1947.682</v>
      </c>
      <c r="F271" s="155">
        <v>1901.576</v>
      </c>
      <c r="G271" s="105">
        <f>F271/E271*100</f>
        <v>97.63277578167278</v>
      </c>
      <c r="H271" s="105">
        <f t="shared" si="54"/>
        <v>97.63277578167278</v>
      </c>
      <c r="I271" s="141">
        <v>1921.005</v>
      </c>
      <c r="J271" s="105">
        <f>I271-D271</f>
        <v>-26.676999999999907</v>
      </c>
      <c r="K271" s="104">
        <f>I271/D271</f>
        <v>0.9863032055540895</v>
      </c>
      <c r="L271" s="18">
        <f t="shared" si="53"/>
        <v>2.632775781672777</v>
      </c>
    </row>
    <row r="272" spans="1:12" s="76" customFormat="1" ht="40.5" customHeight="1" hidden="1">
      <c r="A272" s="1" t="s">
        <v>28</v>
      </c>
      <c r="B272" s="92"/>
      <c r="C272" s="47" t="s">
        <v>105</v>
      </c>
      <c r="D272" s="155">
        <v>201.9</v>
      </c>
      <c r="E272" s="105">
        <v>201.9</v>
      </c>
      <c r="F272" s="155">
        <v>200.564</v>
      </c>
      <c r="G272" s="105">
        <f>F272/E272*100</f>
        <v>99.3382862803368</v>
      </c>
      <c r="H272" s="105">
        <f t="shared" si="54"/>
        <v>99.3382862803368</v>
      </c>
      <c r="I272" s="141">
        <v>200.564</v>
      </c>
      <c r="J272" s="105">
        <f>I272-D272</f>
        <v>-1.3360000000000127</v>
      </c>
      <c r="K272" s="104">
        <f>I272/D272</f>
        <v>0.993382862803368</v>
      </c>
      <c r="L272" s="18">
        <f t="shared" si="53"/>
        <v>4.338286280336803</v>
      </c>
    </row>
    <row r="273" spans="1:12" s="57" customFormat="1" ht="17.25" customHeight="1" hidden="1">
      <c r="A273" s="58"/>
      <c r="B273" s="56"/>
      <c r="C273" s="47" t="s">
        <v>38</v>
      </c>
      <c r="D273" s="153">
        <v>0</v>
      </c>
      <c r="E273" s="139">
        <v>0</v>
      </c>
      <c r="F273" s="153">
        <v>0</v>
      </c>
      <c r="G273" s="105" t="e">
        <f>F273/E273*100</f>
        <v>#DIV/0!</v>
      </c>
      <c r="H273" s="105" t="e">
        <f t="shared" si="54"/>
        <v>#DIV/0!</v>
      </c>
      <c r="I273" s="141"/>
      <c r="J273" s="105"/>
      <c r="K273" s="105"/>
      <c r="L273" s="18" t="e">
        <f t="shared" si="53"/>
        <v>#DIV/0!</v>
      </c>
    </row>
    <row r="274" spans="1:12" s="7" customFormat="1" ht="27.75" customHeight="1">
      <c r="A274" s="38"/>
      <c r="B274" s="39"/>
      <c r="C274" s="47" t="s">
        <v>75</v>
      </c>
      <c r="D274" s="139">
        <v>3393.34</v>
      </c>
      <c r="E274" s="139">
        <v>0</v>
      </c>
      <c r="F274" s="139">
        <v>0</v>
      </c>
      <c r="G274" s="105">
        <v>0</v>
      </c>
      <c r="H274" s="105">
        <f t="shared" si="54"/>
        <v>0</v>
      </c>
      <c r="I274" s="105"/>
      <c r="J274" s="105"/>
      <c r="K274" s="104"/>
      <c r="L274" s="18">
        <f t="shared" si="53"/>
        <v>-95</v>
      </c>
    </row>
    <row r="275" spans="1:12" s="7" customFormat="1" ht="28.5" customHeight="1">
      <c r="A275" s="42" t="s">
        <v>29</v>
      </c>
      <c r="B275" s="40" t="s">
        <v>30</v>
      </c>
      <c r="C275" s="2" t="s">
        <v>58</v>
      </c>
      <c r="D275" s="164">
        <f>D276</f>
        <v>36614.1</v>
      </c>
      <c r="E275" s="164">
        <f>E276</f>
        <v>5274.615</v>
      </c>
      <c r="F275" s="164">
        <f>F276</f>
        <v>5138.627</v>
      </c>
      <c r="G275" s="104">
        <f t="shared" si="51"/>
        <v>97.42184026701476</v>
      </c>
      <c r="H275" s="104">
        <f t="shared" si="52"/>
        <v>14.034557725029432</v>
      </c>
      <c r="I275" s="104"/>
      <c r="J275" s="104"/>
      <c r="K275" s="104"/>
      <c r="L275" s="28" t="s">
        <v>71</v>
      </c>
    </row>
    <row r="276" spans="1:12" s="27" customFormat="1" ht="18" customHeight="1">
      <c r="A276" s="25"/>
      <c r="B276" s="26"/>
      <c r="C276" s="43" t="s">
        <v>37</v>
      </c>
      <c r="D276" s="139">
        <v>36614.1</v>
      </c>
      <c r="E276" s="139">
        <v>5274.615</v>
      </c>
      <c r="F276" s="139">
        <v>5138.627</v>
      </c>
      <c r="G276" s="105">
        <f t="shared" si="51"/>
        <v>97.42184026701476</v>
      </c>
      <c r="H276" s="105">
        <f t="shared" si="52"/>
        <v>14.034557725029432</v>
      </c>
      <c r="I276" s="105">
        <f>I277</f>
        <v>24655.09</v>
      </c>
      <c r="J276" s="105">
        <f>I276-D276</f>
        <v>-11959.009999999998</v>
      </c>
      <c r="K276" s="105">
        <f>I276/D276</f>
        <v>0.6733769230979323</v>
      </c>
      <c r="L276" s="18">
        <f>G276-95</f>
        <v>2.4218402670147583</v>
      </c>
    </row>
    <row r="277" spans="1:12" s="76" customFormat="1" ht="18.75" customHeight="1" hidden="1">
      <c r="A277" s="36">
        <v>977</v>
      </c>
      <c r="B277" s="95"/>
      <c r="C277" s="43" t="s">
        <v>114</v>
      </c>
      <c r="D277" s="155">
        <v>25479.8</v>
      </c>
      <c r="E277" s="155">
        <v>23418.636</v>
      </c>
      <c r="F277" s="105">
        <v>21410.846</v>
      </c>
      <c r="G277" s="104">
        <f t="shared" si="51"/>
        <v>91.42652885505373</v>
      </c>
      <c r="H277" s="104">
        <f t="shared" si="52"/>
        <v>84.03066743067058</v>
      </c>
      <c r="I277" s="105">
        <v>24655.09</v>
      </c>
      <c r="J277" s="105">
        <f>I277-D277</f>
        <v>-824.7099999999991</v>
      </c>
      <c r="K277" s="104">
        <f>I277/D277</f>
        <v>0.9676327914661811</v>
      </c>
      <c r="L277" s="18"/>
    </row>
    <row r="278" spans="1:12" s="7" customFormat="1" ht="29.25" customHeight="1">
      <c r="A278" s="1" t="s">
        <v>31</v>
      </c>
      <c r="B278" s="2" t="s">
        <v>32</v>
      </c>
      <c r="C278" s="2" t="s">
        <v>59</v>
      </c>
      <c r="D278" s="164">
        <f>D279</f>
        <v>7800.1</v>
      </c>
      <c r="E278" s="164">
        <f>E279</f>
        <v>1494.67</v>
      </c>
      <c r="F278" s="164">
        <f>F279</f>
        <v>1411.435</v>
      </c>
      <c r="G278" s="104">
        <f t="shared" si="51"/>
        <v>94.43121224082908</v>
      </c>
      <c r="H278" s="104">
        <f t="shared" si="52"/>
        <v>18.095088524506096</v>
      </c>
      <c r="I278" s="104"/>
      <c r="J278" s="104"/>
      <c r="K278" s="104"/>
      <c r="L278" s="28" t="s">
        <v>71</v>
      </c>
    </row>
    <row r="279" spans="1:12" s="27" customFormat="1" ht="18" customHeight="1">
      <c r="A279" s="25"/>
      <c r="B279" s="26"/>
      <c r="C279" s="43" t="s">
        <v>37</v>
      </c>
      <c r="D279" s="139">
        <v>7800.1</v>
      </c>
      <c r="E279" s="139">
        <v>1494.67</v>
      </c>
      <c r="F279" s="139">
        <v>1411.435</v>
      </c>
      <c r="G279" s="105">
        <f t="shared" si="51"/>
        <v>94.43121224082908</v>
      </c>
      <c r="H279" s="105">
        <f t="shared" si="52"/>
        <v>18.095088524506096</v>
      </c>
      <c r="I279" s="105">
        <f>I280</f>
        <v>4024.07</v>
      </c>
      <c r="J279" s="105">
        <f>I279-D279</f>
        <v>-3776.03</v>
      </c>
      <c r="K279" s="105">
        <f>I279/D279</f>
        <v>0.5158997961564595</v>
      </c>
      <c r="L279" s="18">
        <f>G279-95</f>
        <v>-0.5687877591709167</v>
      </c>
    </row>
    <row r="280" spans="1:12" s="76" customFormat="1" ht="27" customHeight="1" hidden="1">
      <c r="A280" s="36">
        <v>978</v>
      </c>
      <c r="B280" s="96"/>
      <c r="C280" s="43" t="s">
        <v>115</v>
      </c>
      <c r="D280" s="155">
        <v>4319.92</v>
      </c>
      <c r="E280" s="155">
        <v>3548</v>
      </c>
      <c r="F280" s="105">
        <v>2565.566</v>
      </c>
      <c r="G280" s="104">
        <f t="shared" si="51"/>
        <v>72.31020293122884</v>
      </c>
      <c r="H280" s="104">
        <f t="shared" si="52"/>
        <v>59.38920165188244</v>
      </c>
      <c r="I280" s="105">
        <v>4024.07</v>
      </c>
      <c r="J280" s="105">
        <f>I280-D280</f>
        <v>-295.8499999999999</v>
      </c>
      <c r="K280" s="104">
        <f>I280/D280</f>
        <v>0.9315149354617678</v>
      </c>
      <c r="L280" s="18"/>
    </row>
    <row r="281" spans="1:12" s="7" customFormat="1" ht="30" customHeight="1">
      <c r="A281" s="1" t="s">
        <v>33</v>
      </c>
      <c r="B281" s="2" t="s">
        <v>34</v>
      </c>
      <c r="C281" s="2" t="s">
        <v>136</v>
      </c>
      <c r="D281" s="164">
        <f>D282+D284</f>
        <v>163205.7</v>
      </c>
      <c r="E281" s="164">
        <f>E282+E284</f>
        <v>29025.1</v>
      </c>
      <c r="F281" s="164">
        <f>F282+F284</f>
        <v>22267.295</v>
      </c>
      <c r="G281" s="104">
        <f t="shared" si="51"/>
        <v>76.71737565072988</v>
      </c>
      <c r="H281" s="104">
        <f t="shared" si="52"/>
        <v>13.643699331579718</v>
      </c>
      <c r="I281" s="105"/>
      <c r="J281" s="104"/>
      <c r="K281" s="104"/>
      <c r="L281" s="28" t="s">
        <v>71</v>
      </c>
    </row>
    <row r="282" spans="1:12" s="27" customFormat="1" ht="17.25" customHeight="1">
      <c r="A282" s="55"/>
      <c r="B282" s="135"/>
      <c r="C282" s="43" t="s">
        <v>37</v>
      </c>
      <c r="D282" s="139">
        <v>163205.7</v>
      </c>
      <c r="E282" s="139">
        <v>29025.1</v>
      </c>
      <c r="F282" s="139">
        <v>22267.295</v>
      </c>
      <c r="G282" s="105">
        <f t="shared" si="51"/>
        <v>76.71737565072988</v>
      </c>
      <c r="H282" s="105">
        <f t="shared" si="52"/>
        <v>13.643699331579718</v>
      </c>
      <c r="I282" s="105">
        <f>I283</f>
        <v>143342.66</v>
      </c>
      <c r="J282" s="105">
        <f>I282-D282</f>
        <v>-19863.040000000008</v>
      </c>
      <c r="K282" s="105">
        <f>I282/D282</f>
        <v>0.8782944468238547</v>
      </c>
      <c r="L282" s="18">
        <f>G282-95</f>
        <v>-18.282624349270122</v>
      </c>
    </row>
    <row r="283" spans="1:12" s="76" customFormat="1" ht="18" customHeight="1" hidden="1">
      <c r="A283" s="129">
        <v>985</v>
      </c>
      <c r="B283" s="136"/>
      <c r="C283" s="43" t="s">
        <v>116</v>
      </c>
      <c r="D283" s="155">
        <v>150859.105</v>
      </c>
      <c r="E283" s="155">
        <v>134885.955</v>
      </c>
      <c r="F283" s="155">
        <v>115969.834</v>
      </c>
      <c r="G283" s="105">
        <f>F283/E283*100</f>
        <v>85.97621153366191</v>
      </c>
      <c r="H283" s="105">
        <f>F283/D283*100</f>
        <v>76.87294313458905</v>
      </c>
      <c r="I283" s="105">
        <v>143342.66</v>
      </c>
      <c r="J283" s="105">
        <f>I283-D283</f>
        <v>-7516.445000000007</v>
      </c>
      <c r="K283" s="104">
        <f>I283/D283</f>
        <v>0.9501757285382277</v>
      </c>
      <c r="L283" s="18">
        <f>G283-95</f>
        <v>-9.02378846633809</v>
      </c>
    </row>
    <row r="284" spans="1:12" s="76" customFormat="1" ht="27" customHeight="1" hidden="1">
      <c r="A284" s="129"/>
      <c r="B284" s="136"/>
      <c r="C284" s="43" t="s">
        <v>75</v>
      </c>
      <c r="D284" s="153">
        <v>0</v>
      </c>
      <c r="E284" s="153">
        <v>0</v>
      </c>
      <c r="F284" s="153">
        <v>0</v>
      </c>
      <c r="G284" s="105" t="e">
        <f>F284/E284*100</f>
        <v>#DIV/0!</v>
      </c>
      <c r="H284" s="105" t="e">
        <f>F284/D284*100</f>
        <v>#DIV/0!</v>
      </c>
      <c r="I284" s="105"/>
      <c r="J284" s="105"/>
      <c r="K284" s="104"/>
      <c r="L284" s="18" t="e">
        <f>G284-95</f>
        <v>#DIV/0!</v>
      </c>
    </row>
    <row r="285" spans="1:12" s="11" customFormat="1" ht="40.5" customHeight="1">
      <c r="A285" s="1" t="s">
        <v>35</v>
      </c>
      <c r="B285" s="2" t="s">
        <v>93</v>
      </c>
      <c r="C285" s="2" t="s">
        <v>61</v>
      </c>
      <c r="D285" s="164">
        <f>D286+D289+D290</f>
        <v>1389304.3669999999</v>
      </c>
      <c r="E285" s="164">
        <f>E286+E289+E290</f>
        <v>287414.107</v>
      </c>
      <c r="F285" s="164">
        <f>F286+F289+F290</f>
        <v>245215.615</v>
      </c>
      <c r="G285" s="104">
        <f t="shared" si="51"/>
        <v>85.31787724671426</v>
      </c>
      <c r="H285" s="104">
        <f t="shared" si="52"/>
        <v>17.65024431107975</v>
      </c>
      <c r="I285" s="105"/>
      <c r="J285" s="104"/>
      <c r="K285" s="104"/>
      <c r="L285" s="28" t="s">
        <v>71</v>
      </c>
    </row>
    <row r="286" spans="1:12" s="27" customFormat="1" ht="16.5" customHeight="1">
      <c r="A286" s="183"/>
      <c r="B286" s="184"/>
      <c r="C286" s="47" t="s">
        <v>37</v>
      </c>
      <c r="D286" s="139">
        <v>1223400.025</v>
      </c>
      <c r="E286" s="139">
        <v>287404.107</v>
      </c>
      <c r="F286" s="139">
        <v>245215.615</v>
      </c>
      <c r="G286" s="105">
        <f t="shared" si="51"/>
        <v>85.32084581519219</v>
      </c>
      <c r="H286" s="105">
        <f t="shared" si="52"/>
        <v>20.043780447037346</v>
      </c>
      <c r="I286" s="105">
        <f>I287+I288</f>
        <v>446158.95999999996</v>
      </c>
      <c r="J286" s="105">
        <f>I286-D286</f>
        <v>-777241.065</v>
      </c>
      <c r="K286" s="105">
        <f>I286/D286</f>
        <v>0.36468771528756505</v>
      </c>
      <c r="L286" s="18">
        <f>G286-95</f>
        <v>-9.679154184807814</v>
      </c>
    </row>
    <row r="287" spans="1:12" s="76" customFormat="1" ht="26.25" customHeight="1" hidden="1">
      <c r="A287" s="55" t="s">
        <v>35</v>
      </c>
      <c r="B287" s="24"/>
      <c r="C287" s="47" t="s">
        <v>95</v>
      </c>
      <c r="D287" s="105">
        <v>22213.4</v>
      </c>
      <c r="E287" s="105">
        <v>18586.967</v>
      </c>
      <c r="F287" s="155">
        <v>17807.826</v>
      </c>
      <c r="G287" s="105">
        <f>F287/E287*100</f>
        <v>95.80813265553225</v>
      </c>
      <c r="H287" s="105">
        <f>F287/D287*100</f>
        <v>80.16704331619653</v>
      </c>
      <c r="I287" s="105">
        <v>21450.66</v>
      </c>
      <c r="J287" s="105">
        <f>I287-D287</f>
        <v>-762.7400000000016</v>
      </c>
      <c r="K287" s="104">
        <f>I287/D287</f>
        <v>0.9656630682380904</v>
      </c>
      <c r="L287" s="18">
        <f>G287-95</f>
        <v>0.8081326555322477</v>
      </c>
    </row>
    <row r="288" spans="1:12" s="76" customFormat="1" ht="26.25" customHeight="1" hidden="1">
      <c r="A288" s="55" t="s">
        <v>35</v>
      </c>
      <c r="B288" s="24"/>
      <c r="C288" s="47" t="s">
        <v>161</v>
      </c>
      <c r="D288" s="139">
        <v>500810.148</v>
      </c>
      <c r="E288" s="139">
        <v>448092.846</v>
      </c>
      <c r="F288" s="153">
        <v>389072.301</v>
      </c>
      <c r="G288" s="105">
        <f>F288/E288*100</f>
        <v>86.82850093973605</v>
      </c>
      <c r="H288" s="105">
        <f>F288/D288*100</f>
        <v>77.68858170182286</v>
      </c>
      <c r="I288" s="105">
        <v>424708.3</v>
      </c>
      <c r="J288" s="105">
        <f>I288-D288</f>
        <v>-76101.848</v>
      </c>
      <c r="K288" s="104">
        <f>I288/D288</f>
        <v>0.8480425200968571</v>
      </c>
      <c r="L288" s="18">
        <f>G288-95</f>
        <v>-8.171499060263955</v>
      </c>
    </row>
    <row r="289" spans="1:12" s="7" customFormat="1" ht="17.25" customHeight="1">
      <c r="A289" s="192"/>
      <c r="B289" s="193"/>
      <c r="C289" s="47" t="s">
        <v>38</v>
      </c>
      <c r="D289" s="139">
        <v>49705.412</v>
      </c>
      <c r="E289" s="139">
        <v>10</v>
      </c>
      <c r="F289" s="139">
        <v>0</v>
      </c>
      <c r="G289" s="105">
        <f>F289/E289*100</f>
        <v>0</v>
      </c>
      <c r="H289" s="105">
        <f>F289/D289*100</f>
        <v>0</v>
      </c>
      <c r="I289" s="105"/>
      <c r="J289" s="105"/>
      <c r="K289" s="104"/>
      <c r="L289" s="18">
        <f>G289-95</f>
        <v>-95</v>
      </c>
    </row>
    <row r="290" spans="1:12" s="7" customFormat="1" ht="27" customHeight="1">
      <c r="A290" s="181"/>
      <c r="B290" s="182"/>
      <c r="C290" s="47" t="s">
        <v>75</v>
      </c>
      <c r="D290" s="139">
        <v>116198.93</v>
      </c>
      <c r="E290" s="139">
        <v>0</v>
      </c>
      <c r="F290" s="139">
        <v>0</v>
      </c>
      <c r="G290" s="105">
        <v>0</v>
      </c>
      <c r="H290" s="105">
        <f>F290/D290*100</f>
        <v>0</v>
      </c>
      <c r="I290" s="105"/>
      <c r="J290" s="105"/>
      <c r="K290" s="104"/>
      <c r="L290" s="18">
        <f>G290-95</f>
        <v>-95</v>
      </c>
    </row>
    <row r="291" spans="1:12" s="7" customFormat="1" ht="40.5" customHeight="1">
      <c r="A291" s="1" t="s">
        <v>36</v>
      </c>
      <c r="B291" s="2" t="s">
        <v>94</v>
      </c>
      <c r="C291" s="2" t="s">
        <v>60</v>
      </c>
      <c r="D291" s="164">
        <f>D292</f>
        <v>76474.391</v>
      </c>
      <c r="E291" s="164">
        <f>E292</f>
        <v>17252.008</v>
      </c>
      <c r="F291" s="164">
        <f>F292</f>
        <v>16819.196</v>
      </c>
      <c r="G291" s="104">
        <f t="shared" si="51"/>
        <v>97.49123696209739</v>
      </c>
      <c r="H291" s="104">
        <f t="shared" si="52"/>
        <v>21.99323954080262</v>
      </c>
      <c r="I291" s="104"/>
      <c r="J291" s="104"/>
      <c r="K291" s="104"/>
      <c r="L291" s="28" t="s">
        <v>71</v>
      </c>
    </row>
    <row r="292" spans="1:12" s="27" customFormat="1" ht="17.25" customHeight="1">
      <c r="A292" s="185"/>
      <c r="B292" s="200"/>
      <c r="C292" s="43" t="s">
        <v>37</v>
      </c>
      <c r="D292" s="139">
        <v>76474.391</v>
      </c>
      <c r="E292" s="139">
        <v>17252.008</v>
      </c>
      <c r="F292" s="139">
        <v>16819.196</v>
      </c>
      <c r="G292" s="105">
        <f t="shared" si="51"/>
        <v>97.49123696209739</v>
      </c>
      <c r="H292" s="105">
        <f t="shared" si="52"/>
        <v>21.99323954080262</v>
      </c>
      <c r="I292" s="105">
        <f>I293+I294</f>
        <v>65369.85</v>
      </c>
      <c r="J292" s="105">
        <f>I292-D292</f>
        <v>-11104.541000000005</v>
      </c>
      <c r="K292" s="105">
        <f>I292/D292</f>
        <v>0.8547939924098251</v>
      </c>
      <c r="L292" s="18">
        <f>G292-95</f>
        <v>2.491236962097389</v>
      </c>
    </row>
    <row r="293" spans="1:12" s="74" customFormat="1" ht="28.5" customHeight="1" hidden="1">
      <c r="A293" s="36">
        <v>992</v>
      </c>
      <c r="B293" s="95"/>
      <c r="C293" s="43" t="s">
        <v>95</v>
      </c>
      <c r="D293" s="155">
        <v>52536.5</v>
      </c>
      <c r="E293" s="155">
        <v>45502.598</v>
      </c>
      <c r="F293" s="155">
        <v>43754.165</v>
      </c>
      <c r="G293" s="104">
        <f t="shared" si="51"/>
        <v>96.15750951187448</v>
      </c>
      <c r="H293" s="104">
        <f t="shared" si="52"/>
        <v>83.28336489868948</v>
      </c>
      <c r="I293" s="105">
        <v>51932.35</v>
      </c>
      <c r="J293" s="105">
        <f>I293-D293</f>
        <v>-604.1500000000015</v>
      </c>
      <c r="K293" s="104">
        <f>I293/D293</f>
        <v>0.9885003759291159</v>
      </c>
      <c r="L293" s="18"/>
    </row>
    <row r="294" spans="1:12" s="74" customFormat="1" ht="27" customHeight="1" hidden="1">
      <c r="A294" s="36">
        <v>992</v>
      </c>
      <c r="B294" s="95"/>
      <c r="C294" s="43" t="s">
        <v>137</v>
      </c>
      <c r="D294" s="153">
        <v>13891.692</v>
      </c>
      <c r="E294" s="153">
        <v>12285.557</v>
      </c>
      <c r="F294" s="153">
        <v>12074.998</v>
      </c>
      <c r="G294" s="104">
        <f t="shared" si="51"/>
        <v>98.28612573284222</v>
      </c>
      <c r="H294" s="104">
        <f t="shared" si="52"/>
        <v>86.92244256495178</v>
      </c>
      <c r="I294" s="105">
        <v>13437.5</v>
      </c>
      <c r="J294" s="105">
        <f>I294-D294</f>
        <v>-454.1919999999991</v>
      </c>
      <c r="K294" s="104">
        <f>I294/D294</f>
        <v>0.9673047746811548</v>
      </c>
      <c r="L294" s="18"/>
    </row>
    <row r="295" spans="1:12" s="14" customFormat="1" ht="18" customHeight="1" hidden="1">
      <c r="A295" s="185" t="s">
        <v>78</v>
      </c>
      <c r="B295" s="186"/>
      <c r="C295" s="187"/>
      <c r="D295" s="158">
        <v>0</v>
      </c>
      <c r="E295" s="162" t="s">
        <v>71</v>
      </c>
      <c r="F295" s="162" t="s">
        <v>71</v>
      </c>
      <c r="G295" s="8" t="s">
        <v>71</v>
      </c>
      <c r="H295" s="8" t="s">
        <v>71</v>
      </c>
      <c r="I295" s="8"/>
      <c r="J295" s="8"/>
      <c r="K295" s="8"/>
      <c r="L295" s="8" t="s">
        <v>71</v>
      </c>
    </row>
    <row r="296" spans="1:12" ht="29.25" customHeight="1">
      <c r="A296" s="202" t="s">
        <v>69</v>
      </c>
      <c r="B296" s="203"/>
      <c r="C296" s="204"/>
      <c r="D296" s="144">
        <f>D298+D299+D300</f>
        <v>23527436.323</v>
      </c>
      <c r="E296" s="144">
        <f>E298+E299+E300</f>
        <v>5456854.718</v>
      </c>
      <c r="F296" s="144">
        <f>F298+F299+F300</f>
        <v>5195526.876</v>
      </c>
      <c r="G296" s="132">
        <f t="shared" si="51"/>
        <v>95.21101705093993</v>
      </c>
      <c r="H296" s="132">
        <f t="shared" si="52"/>
        <v>22.082843216202637</v>
      </c>
      <c r="I296" s="132"/>
      <c r="J296" s="132"/>
      <c r="K296" s="132"/>
      <c r="L296" s="115" t="s">
        <v>71</v>
      </c>
    </row>
    <row r="297" spans="1:12" ht="15.75" customHeight="1">
      <c r="A297" s="191"/>
      <c r="B297" s="191"/>
      <c r="C297" s="116" t="s">
        <v>67</v>
      </c>
      <c r="D297" s="145"/>
      <c r="E297" s="145"/>
      <c r="F297" s="145"/>
      <c r="G297" s="132"/>
      <c r="H297" s="132"/>
      <c r="I297" s="145"/>
      <c r="J297" s="145"/>
      <c r="K297" s="150"/>
      <c r="L297" s="117"/>
    </row>
    <row r="298" spans="1:12" ht="20.25" customHeight="1">
      <c r="A298" s="191"/>
      <c r="B298" s="191"/>
      <c r="C298" s="118" t="s">
        <v>37</v>
      </c>
      <c r="D298" s="144">
        <f>D7+D26+D34+D39+D46+D57+D68+D85+D102+D119+D136+D153+D170+D187+D204+D212+D218+D223+D228+D239+D248+D253+D268+D276+D279+D282+D286+D292+D12+D31</f>
        <v>15243966.461</v>
      </c>
      <c r="E298" s="144">
        <f>E7+E26+E34+E39+E46+E57+E68+E85+E102+E119+E136+E153+E170+E187+E204+E212+E218+E223+E228+E239+E248+E253+E268+E276+E279+E282+E286+E292+E12+E31</f>
        <v>3668761.387</v>
      </c>
      <c r="F298" s="144">
        <f>F7+F26+F34+F39+F46+F57+F68+F85+F102+F119+F136+F153+F170+F187+F204+F212+F218+F223+F228+F239+F248+F253+F268+F276+F279+F282+F286+F292+F12+F31</f>
        <v>3444229.4850000003</v>
      </c>
      <c r="G298" s="132">
        <f t="shared" si="51"/>
        <v>93.87989900908757</v>
      </c>
      <c r="H298" s="132">
        <f t="shared" si="52"/>
        <v>22.594050530166673</v>
      </c>
      <c r="I298" s="144" t="e">
        <f>I7+I12+I26+I34+I39+#REF!+#REF!+I57+I68+I85+I102+I119+I136+I153+I170+I187+#REF!+#REF!+I212+I218+I223+I228+I239+I248+I253+I268+I276+I279+I282+I286+I292+I46+I204</f>
        <v>#REF!</v>
      </c>
      <c r="J298" s="132" t="e">
        <f>I298-D298</f>
        <v>#REF!</v>
      </c>
      <c r="K298" s="132" t="e">
        <f>I298/D298</f>
        <v>#REF!</v>
      </c>
      <c r="L298" s="119">
        <f>G298-95</f>
        <v>-1.1201009909124338</v>
      </c>
    </row>
    <row r="299" spans="1:12" ht="18.75" customHeight="1">
      <c r="A299" s="191"/>
      <c r="B299" s="191"/>
      <c r="C299" s="118" t="s">
        <v>38</v>
      </c>
      <c r="D299" s="144">
        <f>D43+D65+D83+D100+D117+D134+D151+D168+D185+D202+D221+D236+D246+D265+D289+D273+D29+D32</f>
        <v>7565519.813</v>
      </c>
      <c r="E299" s="144">
        <f>E43+E65+E83+E100+E117+E134+E151+E168+E185+E202+E221+E236+E246+E265+E289+E273+E29+E32</f>
        <v>1709668.091</v>
      </c>
      <c r="F299" s="144">
        <f>F43+F65+F83+F100+F117+F134+F151+F168+F185+F202+F221+F236+F246+F265+F289+F273+F29+F32</f>
        <v>1703922.1509999998</v>
      </c>
      <c r="G299" s="132">
        <f t="shared" si="51"/>
        <v>99.66391488323097</v>
      </c>
      <c r="H299" s="132">
        <f t="shared" si="52"/>
        <v>22.522208560899053</v>
      </c>
      <c r="I299" s="132"/>
      <c r="J299" s="132"/>
      <c r="K299" s="132"/>
      <c r="L299" s="119">
        <f>G299-95</f>
        <v>4.663914883230973</v>
      </c>
    </row>
    <row r="300" spans="1:12" ht="31.5" customHeight="1">
      <c r="A300" s="191"/>
      <c r="B300" s="191"/>
      <c r="C300" s="120" t="s">
        <v>75</v>
      </c>
      <c r="D300" s="144">
        <f>D24+D44+D55+D66+D210+D216+D237+D266+D274+D284+D290+D226+D295</f>
        <v>717950.0489999999</v>
      </c>
      <c r="E300" s="144">
        <f>E44+E55+E66+E210+E216+E226+E266+E274+E284+E290+E24+E237</f>
        <v>78425.23999999999</v>
      </c>
      <c r="F300" s="144">
        <f>F44+F55+F66+F210+F216+F226+F266+F274+F284++F290+F24+F237</f>
        <v>47375.24</v>
      </c>
      <c r="G300" s="132">
        <f t="shared" si="51"/>
        <v>60.40815431358578</v>
      </c>
      <c r="H300" s="132">
        <f t="shared" si="52"/>
        <v>6.598681909136552</v>
      </c>
      <c r="I300" s="132"/>
      <c r="J300" s="132"/>
      <c r="K300" s="132"/>
      <c r="L300" s="119">
        <f>G300-95</f>
        <v>-34.59184568641422</v>
      </c>
    </row>
    <row r="301" spans="1:12" ht="26.25" customHeight="1">
      <c r="A301" s="188" t="s">
        <v>68</v>
      </c>
      <c r="B301" s="189"/>
      <c r="C301" s="190"/>
      <c r="D301" s="177">
        <f>D303+D304+D305</f>
        <v>23690889.733999997</v>
      </c>
      <c r="E301" s="177">
        <f>E303+E304+E305</f>
        <v>5533978.131000001</v>
      </c>
      <c r="F301" s="177">
        <f>F303+F304+F305</f>
        <v>5264298.573000001</v>
      </c>
      <c r="G301" s="133">
        <f t="shared" si="51"/>
        <v>95.12684091595301</v>
      </c>
      <c r="H301" s="133">
        <f t="shared" si="52"/>
        <v>22.220771917421654</v>
      </c>
      <c r="I301" s="133"/>
      <c r="J301" s="133"/>
      <c r="K301" s="133"/>
      <c r="L301" s="121" t="s">
        <v>71</v>
      </c>
    </row>
    <row r="302" spans="1:12" ht="14.25" customHeight="1">
      <c r="A302" s="201"/>
      <c r="B302" s="201"/>
      <c r="C302" s="122" t="s">
        <v>67</v>
      </c>
      <c r="D302" s="146"/>
      <c r="E302" s="146"/>
      <c r="F302" s="146"/>
      <c r="G302" s="132"/>
      <c r="H302" s="132"/>
      <c r="I302" s="146"/>
      <c r="J302" s="151"/>
      <c r="K302" s="151"/>
      <c r="L302" s="123"/>
    </row>
    <row r="303" spans="1:12" ht="30.75" customHeight="1">
      <c r="A303" s="201"/>
      <c r="B303" s="201"/>
      <c r="C303" s="124" t="s">
        <v>74</v>
      </c>
      <c r="D303" s="147">
        <f>D298+D18</f>
        <v>15407419.872</v>
      </c>
      <c r="E303" s="147">
        <f>E298+E18</f>
        <v>3745884.8000000003</v>
      </c>
      <c r="F303" s="147">
        <f>F298+F18</f>
        <v>3513001.1820000005</v>
      </c>
      <c r="G303" s="133">
        <f t="shared" si="51"/>
        <v>93.78294767634073</v>
      </c>
      <c r="H303" s="133">
        <f t="shared" si="52"/>
        <v>22.800710379706075</v>
      </c>
      <c r="I303" s="147" t="e">
        <f>I298+I22+I23+I19+I21</f>
        <v>#REF!</v>
      </c>
      <c r="J303" s="132" t="e">
        <f>I303-D303</f>
        <v>#REF!</v>
      </c>
      <c r="K303" s="132" t="e">
        <f>I303/D303</f>
        <v>#REF!</v>
      </c>
      <c r="L303" s="125">
        <f>G303-95</f>
        <v>-1.2170523236592743</v>
      </c>
    </row>
    <row r="304" spans="1:12" ht="18.75" customHeight="1">
      <c r="A304" s="201"/>
      <c r="B304" s="201"/>
      <c r="C304" s="124" t="s">
        <v>38</v>
      </c>
      <c r="D304" s="147">
        <f aca="true" t="shared" si="55" ref="D304:F305">D299</f>
        <v>7565519.813</v>
      </c>
      <c r="E304" s="147">
        <f t="shared" si="55"/>
        <v>1709668.091</v>
      </c>
      <c r="F304" s="147">
        <f t="shared" si="55"/>
        <v>1703922.1509999998</v>
      </c>
      <c r="G304" s="133">
        <f t="shared" si="51"/>
        <v>99.66391488323097</v>
      </c>
      <c r="H304" s="133">
        <f t="shared" si="52"/>
        <v>22.522208560899053</v>
      </c>
      <c r="I304" s="133"/>
      <c r="J304" s="133"/>
      <c r="K304" s="133"/>
      <c r="L304" s="125">
        <f>G304-95</f>
        <v>4.663914883230973</v>
      </c>
    </row>
    <row r="305" spans="1:12" ht="31.5" customHeight="1">
      <c r="A305" s="201"/>
      <c r="B305" s="201"/>
      <c r="C305" s="126" t="s">
        <v>75</v>
      </c>
      <c r="D305" s="147">
        <f>D300</f>
        <v>717950.0489999999</v>
      </c>
      <c r="E305" s="147">
        <f t="shared" si="55"/>
        <v>78425.23999999999</v>
      </c>
      <c r="F305" s="147">
        <f t="shared" si="55"/>
        <v>47375.24</v>
      </c>
      <c r="G305" s="133">
        <f t="shared" si="51"/>
        <v>60.40815431358578</v>
      </c>
      <c r="H305" s="133">
        <f t="shared" si="52"/>
        <v>6.598681909136552</v>
      </c>
      <c r="I305" s="133"/>
      <c r="J305" s="133"/>
      <c r="K305" s="133"/>
      <c r="L305" s="125">
        <f>G305-95</f>
        <v>-34.59184568641422</v>
      </c>
    </row>
    <row r="306" spans="1:12" ht="14.25" customHeight="1">
      <c r="A306" s="10"/>
      <c r="B306" s="3"/>
      <c r="C306" s="3"/>
      <c r="D306" s="16"/>
      <c r="E306" s="68"/>
      <c r="F306" s="142"/>
      <c r="G306" s="82"/>
      <c r="H306" s="17"/>
      <c r="I306" s="81"/>
      <c r="J306" s="82"/>
      <c r="K306" s="83"/>
      <c r="L306" s="17"/>
    </row>
    <row r="307" spans="1:12" s="102" customFormat="1" ht="18" customHeight="1" hidden="1">
      <c r="A307" s="205" t="s">
        <v>174</v>
      </c>
      <c r="B307" s="206"/>
      <c r="C307" s="206"/>
      <c r="D307" s="206"/>
      <c r="E307" s="206"/>
      <c r="F307" s="206"/>
      <c r="G307" s="206"/>
      <c r="H307" s="206"/>
      <c r="I307" s="206"/>
      <c r="J307" s="206"/>
      <c r="K307" s="206"/>
      <c r="L307" s="206"/>
    </row>
    <row r="308" spans="1:12" s="19" customFormat="1" ht="17.25" customHeight="1">
      <c r="A308" s="198" t="s">
        <v>191</v>
      </c>
      <c r="B308" s="199"/>
      <c r="C308" s="199"/>
      <c r="D308" s="199"/>
      <c r="E308" s="199"/>
      <c r="F308" s="199"/>
      <c r="G308" s="199"/>
      <c r="H308" s="199"/>
      <c r="I308" s="199"/>
      <c r="J308" s="84"/>
      <c r="K308" s="84"/>
      <c r="L308" s="29"/>
    </row>
    <row r="309" spans="1:12" s="12" customFormat="1" ht="12.75">
      <c r="A309" s="31"/>
      <c r="B309" s="13"/>
      <c r="C309" s="13"/>
      <c r="D309" s="20"/>
      <c r="E309" s="69"/>
      <c r="F309" s="143"/>
      <c r="G309" s="86"/>
      <c r="H309" s="20"/>
      <c r="I309" s="85"/>
      <c r="J309" s="86"/>
      <c r="K309" s="87"/>
      <c r="L309" s="20"/>
    </row>
    <row r="310" spans="1:12" s="12" customFormat="1" ht="12.75">
      <c r="A310" s="31"/>
      <c r="B310" s="13"/>
      <c r="C310" s="13"/>
      <c r="D310" s="20"/>
      <c r="E310" s="69"/>
      <c r="F310" s="143"/>
      <c r="G310" s="86"/>
      <c r="H310" s="20"/>
      <c r="I310" s="85"/>
      <c r="J310" s="86"/>
      <c r="K310" s="87"/>
      <c r="L310" s="20"/>
    </row>
    <row r="311" spans="1:12" s="12" customFormat="1" ht="12.75">
      <c r="A311" s="31"/>
      <c r="B311" s="13"/>
      <c r="C311" s="13"/>
      <c r="D311" s="20"/>
      <c r="E311" s="69"/>
      <c r="F311" s="143"/>
      <c r="G311" s="86"/>
      <c r="H311" s="20"/>
      <c r="I311" s="85"/>
      <c r="J311" s="86"/>
      <c r="K311" s="87"/>
      <c r="L311" s="20"/>
    </row>
    <row r="312" spans="1:12" s="12" customFormat="1" ht="12.75">
      <c r="A312" s="31"/>
      <c r="B312" s="13"/>
      <c r="C312" s="13"/>
      <c r="D312" s="20"/>
      <c r="E312" s="69"/>
      <c r="F312" s="143"/>
      <c r="G312" s="86"/>
      <c r="H312" s="20"/>
      <c r="I312" s="85"/>
      <c r="J312" s="86"/>
      <c r="K312" s="87"/>
      <c r="L312" s="20"/>
    </row>
    <row r="313" spans="1:12" s="12" customFormat="1" ht="12.75">
      <c r="A313" s="31"/>
      <c r="B313" s="13"/>
      <c r="C313" s="13"/>
      <c r="D313" s="20"/>
      <c r="E313" s="69"/>
      <c r="F313" s="143"/>
      <c r="G313" s="86"/>
      <c r="H313" s="20"/>
      <c r="I313" s="85"/>
      <c r="J313" s="86"/>
      <c r="K313" s="87"/>
      <c r="L313" s="20"/>
    </row>
    <row r="314" spans="1:12" s="12" customFormat="1" ht="12.75">
      <c r="A314" s="31"/>
      <c r="B314" s="13"/>
      <c r="C314" s="13"/>
      <c r="D314" s="20"/>
      <c r="E314" s="69"/>
      <c r="F314" s="143"/>
      <c r="G314" s="86"/>
      <c r="H314" s="20"/>
      <c r="I314" s="85"/>
      <c r="J314" s="86"/>
      <c r="K314" s="87"/>
      <c r="L314" s="20"/>
    </row>
    <row r="315" spans="1:12" s="12" customFormat="1" ht="12.75">
      <c r="A315" s="31"/>
      <c r="B315" s="13"/>
      <c r="C315" s="13"/>
      <c r="D315" s="20"/>
      <c r="E315" s="69"/>
      <c r="F315" s="143"/>
      <c r="G315" s="86"/>
      <c r="H315" s="20"/>
      <c r="I315" s="85"/>
      <c r="J315" s="86"/>
      <c r="K315" s="87"/>
      <c r="L315" s="20"/>
    </row>
    <row r="316" spans="1:12" s="12" customFormat="1" ht="12.75">
      <c r="A316" s="31"/>
      <c r="B316" s="13"/>
      <c r="C316" s="13"/>
      <c r="D316" s="20"/>
      <c r="E316" s="69"/>
      <c r="F316" s="143"/>
      <c r="G316" s="86"/>
      <c r="H316" s="20"/>
      <c r="I316" s="85"/>
      <c r="J316" s="86"/>
      <c r="K316" s="87"/>
      <c r="L316" s="20"/>
    </row>
    <row r="317" spans="1:12" s="12" customFormat="1" ht="12.75">
      <c r="A317" s="31"/>
      <c r="B317" s="13"/>
      <c r="C317" s="13"/>
      <c r="D317" s="20"/>
      <c r="E317" s="69"/>
      <c r="F317" s="143"/>
      <c r="G317" s="86"/>
      <c r="H317" s="20"/>
      <c r="I317" s="85"/>
      <c r="J317" s="86"/>
      <c r="K317" s="87"/>
      <c r="L317" s="20"/>
    </row>
    <row r="318" spans="1:12" s="12" customFormat="1" ht="12.75">
      <c r="A318" s="31"/>
      <c r="B318" s="13"/>
      <c r="C318" s="13"/>
      <c r="D318" s="20"/>
      <c r="E318" s="69"/>
      <c r="F318" s="143"/>
      <c r="G318" s="86"/>
      <c r="H318" s="20"/>
      <c r="I318" s="85"/>
      <c r="J318" s="86"/>
      <c r="K318" s="87"/>
      <c r="L318" s="20"/>
    </row>
    <row r="319" spans="1:12" s="12" customFormat="1" ht="12.75">
      <c r="A319" s="31"/>
      <c r="B319" s="13"/>
      <c r="C319" s="13"/>
      <c r="D319" s="20"/>
      <c r="E319" s="69"/>
      <c r="F319" s="143"/>
      <c r="G319" s="86"/>
      <c r="H319" s="20"/>
      <c r="I319" s="85"/>
      <c r="J319" s="86"/>
      <c r="K319" s="87"/>
      <c r="L319" s="20"/>
    </row>
    <row r="320" spans="1:12" s="12" customFormat="1" ht="12.75">
      <c r="A320" s="31"/>
      <c r="B320" s="13"/>
      <c r="C320" s="13"/>
      <c r="D320" s="20"/>
      <c r="E320" s="69"/>
      <c r="F320" s="143"/>
      <c r="G320" s="86"/>
      <c r="H320" s="20"/>
      <c r="I320" s="85"/>
      <c r="J320" s="86"/>
      <c r="K320" s="87"/>
      <c r="L320" s="20"/>
    </row>
    <row r="321" spans="1:12" s="12" customFormat="1" ht="12.75">
      <c r="A321" s="31"/>
      <c r="B321" s="13"/>
      <c r="C321" s="13"/>
      <c r="D321" s="20"/>
      <c r="E321" s="69"/>
      <c r="F321" s="143"/>
      <c r="G321" s="86"/>
      <c r="H321" s="20"/>
      <c r="I321" s="85"/>
      <c r="J321" s="86"/>
      <c r="K321" s="87"/>
      <c r="L321" s="20"/>
    </row>
    <row r="322" spans="1:12" s="12" customFormat="1" ht="12.75">
      <c r="A322" s="31"/>
      <c r="B322" s="13"/>
      <c r="C322" s="13"/>
      <c r="D322" s="20"/>
      <c r="E322" s="69"/>
      <c r="F322" s="143"/>
      <c r="G322" s="86"/>
      <c r="H322" s="20"/>
      <c r="I322" s="85"/>
      <c r="J322" s="86"/>
      <c r="K322" s="87"/>
      <c r="L322" s="20"/>
    </row>
    <row r="323" spans="1:12" s="12" customFormat="1" ht="12.75">
      <c r="A323" s="31"/>
      <c r="B323" s="13"/>
      <c r="C323" s="13"/>
      <c r="D323" s="20"/>
      <c r="E323" s="69"/>
      <c r="F323" s="143"/>
      <c r="G323" s="86"/>
      <c r="H323" s="20"/>
      <c r="I323" s="85"/>
      <c r="J323" s="86"/>
      <c r="K323" s="87"/>
      <c r="L323" s="20"/>
    </row>
    <row r="324" spans="1:12" s="12" customFormat="1" ht="12.75">
      <c r="A324" s="31"/>
      <c r="B324" s="13"/>
      <c r="C324" s="13"/>
      <c r="D324" s="20"/>
      <c r="E324" s="69"/>
      <c r="F324" s="143"/>
      <c r="G324" s="86"/>
      <c r="H324" s="20"/>
      <c r="I324" s="85"/>
      <c r="J324" s="86"/>
      <c r="K324" s="87"/>
      <c r="L324" s="20"/>
    </row>
    <row r="325" spans="1:12" s="12" customFormat="1" ht="12.75">
      <c r="A325" s="31"/>
      <c r="B325" s="13"/>
      <c r="C325" s="13"/>
      <c r="D325" s="20"/>
      <c r="E325" s="69"/>
      <c r="F325" s="143"/>
      <c r="G325" s="86"/>
      <c r="H325" s="20"/>
      <c r="I325" s="85"/>
      <c r="J325" s="86"/>
      <c r="K325" s="87"/>
      <c r="L325" s="20"/>
    </row>
    <row r="326" spans="1:12" s="12" customFormat="1" ht="12.75">
      <c r="A326" s="31"/>
      <c r="B326" s="13"/>
      <c r="C326" s="13"/>
      <c r="D326" s="20"/>
      <c r="E326" s="69"/>
      <c r="F326" s="143"/>
      <c r="G326" s="86"/>
      <c r="H326" s="20"/>
      <c r="I326" s="85"/>
      <c r="J326" s="86"/>
      <c r="K326" s="87"/>
      <c r="L326" s="20"/>
    </row>
    <row r="327" spans="1:12" s="12" customFormat="1" ht="12.75">
      <c r="A327" s="31"/>
      <c r="B327" s="13"/>
      <c r="C327" s="13"/>
      <c r="D327" s="20"/>
      <c r="E327" s="69"/>
      <c r="F327" s="143"/>
      <c r="G327" s="86"/>
      <c r="H327" s="20"/>
      <c r="I327" s="85"/>
      <c r="J327" s="86"/>
      <c r="K327" s="87"/>
      <c r="L327" s="20"/>
    </row>
    <row r="328" spans="1:12" s="12" customFormat="1" ht="12.75">
      <c r="A328" s="31"/>
      <c r="B328" s="13"/>
      <c r="C328" s="13"/>
      <c r="D328" s="20"/>
      <c r="E328" s="69"/>
      <c r="F328" s="143"/>
      <c r="G328" s="86"/>
      <c r="H328" s="20"/>
      <c r="I328" s="85"/>
      <c r="J328" s="86"/>
      <c r="K328" s="87"/>
      <c r="L328" s="20"/>
    </row>
    <row r="329" spans="1:12" s="12" customFormat="1" ht="12.75">
      <c r="A329" s="31"/>
      <c r="B329" s="13"/>
      <c r="C329" s="13"/>
      <c r="D329" s="20"/>
      <c r="E329" s="69"/>
      <c r="F329" s="143"/>
      <c r="G329" s="86"/>
      <c r="H329" s="20"/>
      <c r="I329" s="85"/>
      <c r="J329" s="86"/>
      <c r="K329" s="87"/>
      <c r="L329" s="20"/>
    </row>
    <row r="330" spans="1:12" s="12" customFormat="1" ht="12.75">
      <c r="A330" s="31"/>
      <c r="B330" s="13"/>
      <c r="C330" s="13"/>
      <c r="D330" s="20"/>
      <c r="E330" s="69"/>
      <c r="F330" s="143"/>
      <c r="G330" s="86"/>
      <c r="H330" s="20"/>
      <c r="I330" s="85"/>
      <c r="J330" s="86"/>
      <c r="K330" s="87"/>
      <c r="L330" s="20"/>
    </row>
    <row r="331" spans="1:12" s="12" customFormat="1" ht="12.75">
      <c r="A331" s="31"/>
      <c r="B331" s="13"/>
      <c r="C331" s="13"/>
      <c r="D331" s="20"/>
      <c r="E331" s="69"/>
      <c r="F331" s="143"/>
      <c r="G331" s="86"/>
      <c r="H331" s="20"/>
      <c r="I331" s="85"/>
      <c r="J331" s="86"/>
      <c r="K331" s="87"/>
      <c r="L331" s="20"/>
    </row>
    <row r="332" spans="1:12" s="12" customFormat="1" ht="12.75">
      <c r="A332" s="31"/>
      <c r="B332" s="13"/>
      <c r="C332" s="13"/>
      <c r="D332" s="20"/>
      <c r="E332" s="69"/>
      <c r="F332" s="143"/>
      <c r="G332" s="86"/>
      <c r="H332" s="20"/>
      <c r="I332" s="85"/>
      <c r="J332" s="86"/>
      <c r="K332" s="87"/>
      <c r="L332" s="20"/>
    </row>
    <row r="333" spans="1:12" s="12" customFormat="1" ht="12.75">
      <c r="A333" s="31"/>
      <c r="B333" s="13"/>
      <c r="C333" s="13"/>
      <c r="D333" s="20"/>
      <c r="E333" s="69"/>
      <c r="F333" s="143"/>
      <c r="G333" s="86"/>
      <c r="H333" s="20"/>
      <c r="I333" s="85"/>
      <c r="J333" s="86"/>
      <c r="K333" s="87"/>
      <c r="L333" s="20"/>
    </row>
    <row r="334" spans="1:12" s="12" customFormat="1" ht="12.75">
      <c r="A334" s="31"/>
      <c r="B334" s="13"/>
      <c r="C334" s="13"/>
      <c r="D334" s="20"/>
      <c r="E334" s="69"/>
      <c r="F334" s="143"/>
      <c r="G334" s="86"/>
      <c r="H334" s="20"/>
      <c r="I334" s="85"/>
      <c r="J334" s="86"/>
      <c r="K334" s="87"/>
      <c r="L334" s="20"/>
    </row>
    <row r="335" spans="1:12" s="12" customFormat="1" ht="12.75">
      <c r="A335" s="31"/>
      <c r="B335" s="13"/>
      <c r="C335" s="13"/>
      <c r="D335" s="20"/>
      <c r="E335" s="69"/>
      <c r="F335" s="143"/>
      <c r="G335" s="86"/>
      <c r="H335" s="20"/>
      <c r="I335" s="85"/>
      <c r="J335" s="86"/>
      <c r="K335" s="87"/>
      <c r="L335" s="20"/>
    </row>
    <row r="336" spans="1:12" s="12" customFormat="1" ht="12.75">
      <c r="A336" s="31"/>
      <c r="B336" s="13"/>
      <c r="C336" s="13"/>
      <c r="D336" s="20"/>
      <c r="E336" s="69"/>
      <c r="F336" s="143"/>
      <c r="G336" s="86"/>
      <c r="H336" s="20"/>
      <c r="I336" s="85"/>
      <c r="J336" s="86"/>
      <c r="K336" s="87"/>
      <c r="L336" s="20"/>
    </row>
    <row r="337" spans="1:12" s="12" customFormat="1" ht="12.75">
      <c r="A337" s="31"/>
      <c r="B337" s="13"/>
      <c r="C337" s="13"/>
      <c r="D337" s="20"/>
      <c r="E337" s="69"/>
      <c r="F337" s="143"/>
      <c r="G337" s="86"/>
      <c r="H337" s="20"/>
      <c r="I337" s="85"/>
      <c r="J337" s="86"/>
      <c r="K337" s="87"/>
      <c r="L337" s="20"/>
    </row>
    <row r="338" spans="1:12" s="12" customFormat="1" ht="12.75">
      <c r="A338" s="31"/>
      <c r="B338" s="13"/>
      <c r="C338" s="13"/>
      <c r="D338" s="20"/>
      <c r="E338" s="69"/>
      <c r="F338" s="143"/>
      <c r="G338" s="86"/>
      <c r="H338" s="20"/>
      <c r="I338" s="85"/>
      <c r="J338" s="86"/>
      <c r="K338" s="87"/>
      <c r="L338" s="20"/>
    </row>
    <row r="339" spans="1:12" s="12" customFormat="1" ht="12.75">
      <c r="A339" s="31"/>
      <c r="B339" s="13"/>
      <c r="C339" s="13"/>
      <c r="D339" s="20"/>
      <c r="E339" s="69"/>
      <c r="F339" s="143"/>
      <c r="G339" s="86"/>
      <c r="H339" s="20"/>
      <c r="I339" s="85"/>
      <c r="J339" s="86"/>
      <c r="K339" s="87"/>
      <c r="L339" s="20"/>
    </row>
    <row r="340" spans="1:12" s="12" customFormat="1" ht="12.75">
      <c r="A340" s="31"/>
      <c r="B340" s="13"/>
      <c r="C340" s="13"/>
      <c r="D340" s="20"/>
      <c r="E340" s="69"/>
      <c r="F340" s="143"/>
      <c r="G340" s="86"/>
      <c r="H340" s="20"/>
      <c r="I340" s="85"/>
      <c r="J340" s="86"/>
      <c r="K340" s="87"/>
      <c r="L340" s="20"/>
    </row>
    <row r="341" spans="1:12" s="12" customFormat="1" ht="12.75">
      <c r="A341" s="31"/>
      <c r="B341" s="13"/>
      <c r="C341" s="13"/>
      <c r="D341" s="20"/>
      <c r="E341" s="69"/>
      <c r="F341" s="143"/>
      <c r="G341" s="86"/>
      <c r="H341" s="20"/>
      <c r="I341" s="85"/>
      <c r="J341" s="86"/>
      <c r="K341" s="87"/>
      <c r="L341" s="20"/>
    </row>
    <row r="342" spans="1:12" s="12" customFormat="1" ht="12.75">
      <c r="A342" s="31"/>
      <c r="B342" s="13"/>
      <c r="C342" s="13"/>
      <c r="D342" s="20"/>
      <c r="E342" s="69"/>
      <c r="F342" s="143"/>
      <c r="G342" s="86"/>
      <c r="H342" s="20"/>
      <c r="I342" s="85"/>
      <c r="J342" s="86"/>
      <c r="K342" s="87"/>
      <c r="L342" s="20"/>
    </row>
    <row r="343" spans="1:12" s="12" customFormat="1" ht="12.75">
      <c r="A343" s="31"/>
      <c r="B343" s="13"/>
      <c r="C343" s="13"/>
      <c r="D343" s="20"/>
      <c r="E343" s="69"/>
      <c r="F343" s="143"/>
      <c r="G343" s="86"/>
      <c r="H343" s="20"/>
      <c r="I343" s="85"/>
      <c r="J343" s="86"/>
      <c r="K343" s="87"/>
      <c r="L343" s="20"/>
    </row>
    <row r="344" spans="1:12" s="12" customFormat="1" ht="12.75">
      <c r="A344" s="31"/>
      <c r="B344" s="13"/>
      <c r="C344" s="13"/>
      <c r="D344" s="20"/>
      <c r="E344" s="69"/>
      <c r="F344" s="143"/>
      <c r="G344" s="86"/>
      <c r="H344" s="20"/>
      <c r="I344" s="85"/>
      <c r="J344" s="86"/>
      <c r="K344" s="87"/>
      <c r="L344" s="20"/>
    </row>
    <row r="345" spans="1:12" s="12" customFormat="1" ht="12.75">
      <c r="A345" s="31"/>
      <c r="B345" s="13"/>
      <c r="C345" s="13"/>
      <c r="D345" s="20"/>
      <c r="E345" s="69"/>
      <c r="F345" s="143"/>
      <c r="G345" s="86"/>
      <c r="H345" s="20"/>
      <c r="I345" s="85"/>
      <c r="J345" s="86"/>
      <c r="K345" s="87"/>
      <c r="L345" s="20"/>
    </row>
    <row r="346" spans="1:12" s="12" customFormat="1" ht="12.75">
      <c r="A346" s="31"/>
      <c r="B346" s="13"/>
      <c r="C346" s="13"/>
      <c r="D346" s="20"/>
      <c r="E346" s="69"/>
      <c r="F346" s="143"/>
      <c r="G346" s="86"/>
      <c r="H346" s="20"/>
      <c r="I346" s="85"/>
      <c r="J346" s="86"/>
      <c r="K346" s="87"/>
      <c r="L346" s="20"/>
    </row>
    <row r="347" spans="1:12" s="12" customFormat="1" ht="12.75">
      <c r="A347" s="31"/>
      <c r="B347" s="13"/>
      <c r="C347" s="13"/>
      <c r="D347" s="20"/>
      <c r="E347" s="69"/>
      <c r="F347" s="143"/>
      <c r="G347" s="86"/>
      <c r="H347" s="20"/>
      <c r="I347" s="85"/>
      <c r="J347" s="86"/>
      <c r="K347" s="87"/>
      <c r="L347" s="20"/>
    </row>
    <row r="348" spans="1:12" s="12" customFormat="1" ht="12.75">
      <c r="A348" s="31"/>
      <c r="B348" s="13"/>
      <c r="C348" s="13"/>
      <c r="D348" s="20"/>
      <c r="E348" s="69"/>
      <c r="F348" s="143"/>
      <c r="G348" s="86"/>
      <c r="H348" s="20"/>
      <c r="I348" s="85"/>
      <c r="J348" s="86"/>
      <c r="K348" s="87"/>
      <c r="L348" s="20"/>
    </row>
    <row r="349" spans="1:12" s="12" customFormat="1" ht="12.75">
      <c r="A349" s="31"/>
      <c r="B349" s="13"/>
      <c r="C349" s="13"/>
      <c r="D349" s="20"/>
      <c r="E349" s="69"/>
      <c r="F349" s="143"/>
      <c r="G349" s="86"/>
      <c r="H349" s="20"/>
      <c r="I349" s="85"/>
      <c r="J349" s="86"/>
      <c r="K349" s="87"/>
      <c r="L349" s="20"/>
    </row>
    <row r="350" spans="1:12" s="12" customFormat="1" ht="12.75">
      <c r="A350" s="31"/>
      <c r="B350" s="13"/>
      <c r="C350" s="13"/>
      <c r="D350" s="20"/>
      <c r="E350" s="69"/>
      <c r="F350" s="143"/>
      <c r="G350" s="86"/>
      <c r="H350" s="20"/>
      <c r="I350" s="85"/>
      <c r="J350" s="86"/>
      <c r="K350" s="87"/>
      <c r="L350" s="20"/>
    </row>
    <row r="351" spans="1:12" s="12" customFormat="1" ht="12.75">
      <c r="A351" s="31"/>
      <c r="B351" s="13"/>
      <c r="C351" s="13"/>
      <c r="D351" s="20"/>
      <c r="E351" s="69"/>
      <c r="F351" s="143"/>
      <c r="G351" s="86"/>
      <c r="H351" s="20"/>
      <c r="I351" s="85"/>
      <c r="J351" s="86"/>
      <c r="K351" s="87"/>
      <c r="L351" s="20"/>
    </row>
    <row r="352" spans="1:12" s="12" customFormat="1" ht="12.75">
      <c r="A352" s="31"/>
      <c r="B352" s="13"/>
      <c r="C352" s="13"/>
      <c r="D352" s="20"/>
      <c r="E352" s="69"/>
      <c r="F352" s="143"/>
      <c r="G352" s="86"/>
      <c r="H352" s="20"/>
      <c r="I352" s="85"/>
      <c r="J352" s="86"/>
      <c r="K352" s="87"/>
      <c r="L352" s="20"/>
    </row>
    <row r="353" spans="1:12" s="12" customFormat="1" ht="12.75">
      <c r="A353" s="31"/>
      <c r="B353" s="13"/>
      <c r="C353" s="13"/>
      <c r="D353" s="20"/>
      <c r="E353" s="69"/>
      <c r="F353" s="143"/>
      <c r="G353" s="86"/>
      <c r="H353" s="20"/>
      <c r="I353" s="85"/>
      <c r="J353" s="86"/>
      <c r="K353" s="87"/>
      <c r="L353" s="20"/>
    </row>
    <row r="354" spans="1:12" s="12" customFormat="1" ht="12.75">
      <c r="A354" s="31"/>
      <c r="B354" s="13"/>
      <c r="C354" s="13"/>
      <c r="D354" s="20"/>
      <c r="E354" s="69"/>
      <c r="F354" s="143"/>
      <c r="G354" s="86"/>
      <c r="H354" s="20"/>
      <c r="I354" s="85"/>
      <c r="J354" s="86"/>
      <c r="K354" s="87"/>
      <c r="L354" s="20"/>
    </row>
    <row r="355" spans="1:12" s="12" customFormat="1" ht="12.75">
      <c r="A355" s="31"/>
      <c r="B355" s="13"/>
      <c r="C355" s="13"/>
      <c r="D355" s="20"/>
      <c r="E355" s="69"/>
      <c r="F355" s="143"/>
      <c r="G355" s="86"/>
      <c r="H355" s="20"/>
      <c r="I355" s="85"/>
      <c r="J355" s="86"/>
      <c r="K355" s="87"/>
      <c r="L355" s="20"/>
    </row>
    <row r="356" spans="1:12" s="12" customFormat="1" ht="12.75">
      <c r="A356" s="31"/>
      <c r="B356" s="13"/>
      <c r="C356" s="13"/>
      <c r="D356" s="20"/>
      <c r="E356" s="69"/>
      <c r="F356" s="143"/>
      <c r="G356" s="86"/>
      <c r="H356" s="20"/>
      <c r="I356" s="85"/>
      <c r="J356" s="86"/>
      <c r="K356" s="87"/>
      <c r="L356" s="20"/>
    </row>
    <row r="357" spans="1:12" s="12" customFormat="1" ht="12.75">
      <c r="A357" s="31"/>
      <c r="B357" s="13"/>
      <c r="C357" s="13"/>
      <c r="D357" s="20"/>
      <c r="E357" s="69"/>
      <c r="F357" s="143"/>
      <c r="G357" s="86"/>
      <c r="H357" s="20"/>
      <c r="I357" s="85"/>
      <c r="J357" s="86"/>
      <c r="K357" s="87"/>
      <c r="L357" s="20"/>
    </row>
    <row r="358" spans="1:12" s="12" customFormat="1" ht="12.75">
      <c r="A358" s="31"/>
      <c r="B358" s="13"/>
      <c r="C358" s="13"/>
      <c r="D358" s="20"/>
      <c r="E358" s="69"/>
      <c r="F358" s="143"/>
      <c r="G358" s="86"/>
      <c r="H358" s="20"/>
      <c r="I358" s="85"/>
      <c r="J358" s="86"/>
      <c r="K358" s="87"/>
      <c r="L358" s="20"/>
    </row>
    <row r="359" spans="1:12" s="12" customFormat="1" ht="12.75">
      <c r="A359" s="31"/>
      <c r="B359" s="13"/>
      <c r="C359" s="13"/>
      <c r="D359" s="20"/>
      <c r="E359" s="69"/>
      <c r="F359" s="143"/>
      <c r="G359" s="86"/>
      <c r="H359" s="20"/>
      <c r="I359" s="85"/>
      <c r="J359" s="86"/>
      <c r="K359" s="87"/>
      <c r="L359" s="20"/>
    </row>
    <row r="360" spans="1:12" s="12" customFormat="1" ht="12.75">
      <c r="A360" s="31"/>
      <c r="B360" s="13"/>
      <c r="C360" s="13"/>
      <c r="D360" s="20"/>
      <c r="E360" s="69"/>
      <c r="F360" s="143"/>
      <c r="G360" s="86"/>
      <c r="H360" s="20"/>
      <c r="I360" s="85"/>
      <c r="J360" s="86"/>
      <c r="K360" s="87"/>
      <c r="L360" s="20"/>
    </row>
    <row r="361" spans="1:12" s="12" customFormat="1" ht="12.75">
      <c r="A361" s="31"/>
      <c r="B361" s="13"/>
      <c r="C361" s="13"/>
      <c r="D361" s="20"/>
      <c r="E361" s="69"/>
      <c r="F361" s="143"/>
      <c r="G361" s="86"/>
      <c r="H361" s="20"/>
      <c r="I361" s="85"/>
      <c r="J361" s="86"/>
      <c r="K361" s="87"/>
      <c r="L361" s="20"/>
    </row>
    <row r="362" spans="1:12" s="12" customFormat="1" ht="12.75">
      <c r="A362" s="31"/>
      <c r="B362" s="13"/>
      <c r="C362" s="13"/>
      <c r="D362" s="20"/>
      <c r="E362" s="69"/>
      <c r="F362" s="143"/>
      <c r="G362" s="86"/>
      <c r="H362" s="20"/>
      <c r="I362" s="85"/>
      <c r="J362" s="86"/>
      <c r="K362" s="87"/>
      <c r="L362" s="20"/>
    </row>
    <row r="363" spans="1:12" s="12" customFormat="1" ht="12.75">
      <c r="A363" s="31"/>
      <c r="B363" s="13"/>
      <c r="C363" s="13"/>
      <c r="D363" s="20"/>
      <c r="E363" s="69"/>
      <c r="F363" s="143"/>
      <c r="G363" s="86"/>
      <c r="H363" s="20"/>
      <c r="I363" s="85"/>
      <c r="J363" s="86"/>
      <c r="K363" s="87"/>
      <c r="L363" s="20"/>
    </row>
    <row r="364" spans="1:12" s="12" customFormat="1" ht="12.75">
      <c r="A364" s="31"/>
      <c r="B364" s="13"/>
      <c r="C364" s="13"/>
      <c r="D364" s="20"/>
      <c r="E364" s="69"/>
      <c r="F364" s="143"/>
      <c r="G364" s="86"/>
      <c r="H364" s="20"/>
      <c r="I364" s="85"/>
      <c r="J364" s="86"/>
      <c r="K364" s="87"/>
      <c r="L364" s="20"/>
    </row>
    <row r="365" spans="4:12" ht="12.75">
      <c r="D365" s="20"/>
      <c r="E365" s="69"/>
      <c r="F365" s="143"/>
      <c r="G365" s="86"/>
      <c r="H365" s="20"/>
      <c r="I365" s="85"/>
      <c r="J365" s="86"/>
      <c r="K365" s="87"/>
      <c r="L365" s="20"/>
    </row>
    <row r="366" spans="4:12" ht="12.75">
      <c r="D366" s="20"/>
      <c r="E366" s="69"/>
      <c r="F366" s="143"/>
      <c r="G366" s="86"/>
      <c r="H366" s="20"/>
      <c r="I366" s="85"/>
      <c r="J366" s="86"/>
      <c r="K366" s="87"/>
      <c r="L366" s="20"/>
    </row>
    <row r="367" spans="4:12" ht="12.75">
      <c r="D367" s="20"/>
      <c r="E367" s="69"/>
      <c r="F367" s="143"/>
      <c r="G367" s="86"/>
      <c r="H367" s="20"/>
      <c r="I367" s="85"/>
      <c r="J367" s="86"/>
      <c r="K367" s="87"/>
      <c r="L367" s="20"/>
    </row>
    <row r="368" spans="4:12" ht="12.75">
      <c r="D368" s="20"/>
      <c r="E368" s="69"/>
      <c r="F368" s="143"/>
      <c r="G368" s="86"/>
      <c r="H368" s="20"/>
      <c r="I368" s="85"/>
      <c r="J368" s="86"/>
      <c r="K368" s="87"/>
      <c r="L368" s="20"/>
    </row>
    <row r="369" spans="4:12" ht="12.75">
      <c r="D369" s="20"/>
      <c r="E369" s="69"/>
      <c r="F369" s="143"/>
      <c r="G369" s="86"/>
      <c r="H369" s="20"/>
      <c r="I369" s="85"/>
      <c r="J369" s="86"/>
      <c r="K369" s="87"/>
      <c r="L369" s="20"/>
    </row>
    <row r="370" spans="4:12" ht="12.75">
      <c r="D370" s="20"/>
      <c r="E370" s="69"/>
      <c r="F370" s="143"/>
      <c r="G370" s="86"/>
      <c r="H370" s="20"/>
      <c r="I370" s="85"/>
      <c r="J370" s="86"/>
      <c r="K370" s="87"/>
      <c r="L370" s="20"/>
    </row>
    <row r="371" spans="4:12" ht="12.75">
      <c r="D371" s="20"/>
      <c r="E371" s="69"/>
      <c r="F371" s="143"/>
      <c r="G371" s="86"/>
      <c r="H371" s="20"/>
      <c r="I371" s="85"/>
      <c r="J371" s="86"/>
      <c r="K371" s="87"/>
      <c r="L371" s="20"/>
    </row>
  </sheetData>
  <sheetProtection password="CE2E" sheet="1" objects="1" scenarios="1"/>
  <mergeCells count="24">
    <mergeCell ref="A308:I308"/>
    <mergeCell ref="A286:B286"/>
    <mergeCell ref="A289:B290"/>
    <mergeCell ref="A292:B292"/>
    <mergeCell ref="A302:B305"/>
    <mergeCell ref="A296:C296"/>
    <mergeCell ref="A307:L307"/>
    <mergeCell ref="A65:B66"/>
    <mergeCell ref="A3:L3"/>
    <mergeCell ref="A216:B216"/>
    <mergeCell ref="A12:B12"/>
    <mergeCell ref="A246:B246"/>
    <mergeCell ref="A57:B57"/>
    <mergeCell ref="A218:B218"/>
    <mergeCell ref="A221:B221"/>
    <mergeCell ref="A212:B212"/>
    <mergeCell ref="A204:B204"/>
    <mergeCell ref="A210:B210"/>
    <mergeCell ref="A239:B239"/>
    <mergeCell ref="A295:C295"/>
    <mergeCell ref="A301:C301"/>
    <mergeCell ref="A297:B300"/>
    <mergeCell ref="A253:B253"/>
    <mergeCell ref="A265:B266"/>
  </mergeCells>
  <printOptions/>
  <pageMargins left="0.3937007874015748" right="0" top="0.3937007874015748" bottom="0.1968503937007874" header="0.31496062992125984" footer="0.31496062992125984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2014-04-11T04:40:16Z</cp:lastPrinted>
  <dcterms:created xsi:type="dcterms:W3CDTF">2002-03-11T10:22:12Z</dcterms:created>
  <dcterms:modified xsi:type="dcterms:W3CDTF">2014-04-11T08:42:45Z</dcterms:modified>
  <cp:category/>
  <cp:version/>
  <cp:contentType/>
  <cp:contentStatus/>
</cp:coreProperties>
</file>