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5480" windowHeight="931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источникам'!$A$1:$L$307</definedName>
  </definedNames>
  <calcPr fullCalcOnLoad="1"/>
</workbook>
</file>

<file path=xl/sharedStrings.xml><?xml version="1.0" encoding="utf-8"?>
<sst xmlns="http://schemas.openxmlformats.org/spreadsheetml/2006/main" count="591" uniqueCount="187">
  <si>
    <t>КВСР</t>
  </si>
  <si>
    <t>915</t>
  </si>
  <si>
    <t>920</t>
  </si>
  <si>
    <t>925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</si>
  <si>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</si>
  <si>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</si>
  <si>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</si>
  <si>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</si>
  <si>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</si>
  <si>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</si>
  <si>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</si>
  <si>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</si>
  <si>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</si>
  <si>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</si>
  <si>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</si>
  <si>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</si>
  <si>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</si>
  <si>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</si>
  <si>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</si>
  <si>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</si>
  <si>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</si>
  <si>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</si>
  <si>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</si>
  <si>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</si>
  <si>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</si>
  <si>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</si>
  <si>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</si>
  <si>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</si>
  <si>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</si>
  <si>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</si>
  <si>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</si>
  <si>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</si>
  <si>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</si>
  <si>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</si>
  <si>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</si>
  <si>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</si>
  <si>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</si>
  <si>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</si>
  <si>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</si>
  <si>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</si>
  <si>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</si>
  <si>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</si>
  <si>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</si>
  <si>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</si>
  <si>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</si>
  <si>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</si>
  <si>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</si>
  <si>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</si>
  <si>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</si>
  <si>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</si>
  <si>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</si>
  <si>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</si>
  <si>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</si>
  <si>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</si>
  <si>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</si>
  <si>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</si>
  <si>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</si>
  <si>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</si>
  <si>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</si>
  <si>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</si>
  <si>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</si>
  <si>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</si>
  <si>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</si>
  <si>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</si>
  <si>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</si>
  <si>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</si>
  <si>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</si>
  <si>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</si>
  <si>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</si>
  <si>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</si>
  <si>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</si>
  <si>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</si>
  <si>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</si>
  <si>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</si>
  <si>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</si>
  <si>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</si>
  <si>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</si>
  <si>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</si>
  <si>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</si>
  <si>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</si>
  <si>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</si>
  <si>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</si>
  <si>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943</t>
  </si>
  <si>
    <t>Итого по КВСР 943 в т. ч.: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</si>
  <si>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</si>
  <si>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</si>
  <si>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</si>
  <si>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</si>
  <si>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</si>
  <si>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</si>
  <si>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</si>
  <si>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</si>
  <si>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</si>
  <si>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</si>
  <si>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</si>
  <si>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</si>
  <si>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</si>
  <si>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Комитет по культуре администрации г. Перми</t>
  </si>
  <si>
    <t>Комитет по молодежной политике администарции г.Перми</t>
  </si>
  <si>
    <t>Департамент образования администрации г.Перми</t>
  </si>
  <si>
    <t>Управление жилищно-коммунального хозяйства администрации г.Перми</t>
  </si>
  <si>
    <t>Управление развития коммунальной инфраструктуры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</si>
  <si>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</si>
  <si>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</si>
  <si>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</si>
  <si>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</si>
  <si>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</si>
  <si>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</si>
  <si>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</si>
  <si>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</si>
  <si>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</si>
  <si>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</si>
  <si>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</si>
  <si>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</si>
  <si>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</si>
  <si>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</si>
  <si>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</si>
  <si>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</si>
  <si>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содержание архива города)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</si>
  <si>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</si>
  <si>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 xml:space="preserve">ФЦБ Административно-управленческий блок (расх.на информационные технологии и связь)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</si>
  <si>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</si>
  <si>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</si>
  <si>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Прочие расходы (расх.информационно-аналитического управления по ДЦП Обществ.участие)</t>
  </si>
  <si>
    <t>ФЦБ Развитие человеческого потенциала (расх.управления соц.политики по мероприятиям в области развития человеческого потенциала)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</si>
  <si>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</si>
  <si>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</si>
  <si>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образования - соц.муницип.выплата на детей в возр.от 1,5 до 5 лет, не посещ.ДОУ; ДЦП Сокращение очеред.в ДОУ)</t>
  </si>
  <si>
    <t>ФЦБ Развитие инраструктуры (расх.в области жилищных отношений - меры соц.поддержки гражданам, прожив.в непригодном для прожив-я и авар.жилищном фонде)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</si>
  <si>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</si>
  <si>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</si>
  <si>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Развитие инраструктуры (расх.в области жилищных отношений - ДЦП Снос и реконстр.многокв.домов в целях развития застроен.территорий г.Перми на 2009-2011годы)</t>
  </si>
  <si>
    <t>ФЦБ Пространственное развитие (расходы в области застройки территории города)</t>
  </si>
  <si>
    <t>ФЦБ Пространственное развитие (расходы в области строительства, архитектуры и градостраительства)</t>
  </si>
  <si>
    <t>ФЦБ Управление ресурсами (расходы на мероприятия в сфере землепользования)</t>
  </si>
  <si>
    <t>ФЦБ Развитие инфраструктуры (расходы в области коммунального хозяйства)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</si>
  <si>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</si>
  <si>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</si>
  <si>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</si>
  <si>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Планово-бюджетный блок (расх.планово-экономического департамента по проектам)</t>
  </si>
  <si>
    <t xml:space="preserve">ФЦБ Экономическое развитие (расх.управления муниципального заказа)  </t>
  </si>
  <si>
    <t>ФЦБ Прочие расходы (расх.информационно-аналитического управления по Сов.ветеранов, ДЦП Обществ.участие, проектам)</t>
  </si>
  <si>
    <t>ФЦБ Управление ресурсами (расходы на мероприятия по землеустройству и землепользованию)</t>
  </si>
  <si>
    <t>ФЦБ Развитие инраструктуры (расходы на мероприятия в области жилищного хозяйства)</t>
  </si>
  <si>
    <t>ФЦБ Развитие человеческого потенциала  (расх.в области соц.защиты населения - ВЦП"Организ.дорожного движения в г.Перми")</t>
  </si>
  <si>
    <t>ФЦБ Городское хозяйство (отраслевые расходы)</t>
  </si>
  <si>
    <t>ФЦБ Пространственное развитие (расходы.в области строительства, архитектуры и градостраительства - инвест.проекты)</t>
  </si>
  <si>
    <t>ФЦБ Развитие инфраструктуры (мероприятия в области жилищного хозяйства)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</si>
  <si>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</si>
  <si>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</si>
  <si>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проведение выборов) </t>
  </si>
  <si>
    <t xml:space="preserve">ФЦБ Прочие расходы (расх.на Пермскую городскую Думу) </t>
  </si>
  <si>
    <t>ФЦБ Городское хозяйство (расх.департамента дорог и транспорта в сфере национальной безопасности и правоохранительной деятельности)</t>
  </si>
  <si>
    <t>ФЦБ Развитие человеческого потенциала (расх.по ДЦП Развитие физической культуры и спорта в г.Перми)</t>
  </si>
  <si>
    <t>ФЦБ Городское хозяйство (расх.департамента дорог и транспорта по содерж.подведомств.учреждений)</t>
  </si>
  <si>
    <t>ФЦБ Развитие инраструктуры (расх.упр.жилищных отношений по обеспеч.деят.подведомст.учрежд.)</t>
  </si>
  <si>
    <t>ФЦБ Развитие инраструктуры (меропр.в области коммунального хозяйства, реконструкция, строительство объектов)</t>
  </si>
  <si>
    <t xml:space="preserve">ФЦБ Управление ресурсами (расходы на природоохранные мероприятия) </t>
  </si>
  <si>
    <t>ФЦБ Управление ресурсами (отраслевые расходы)</t>
  </si>
  <si>
    <t>ФЦБ Развитие человеческого потенциала (расх.в области обществ.безопасности, гражданской обороны, защиты населения и территории от чрезвычайных ситуаций)</t>
  </si>
  <si>
    <t xml:space="preserve">ФЦБ Административно-управленческий блок (расх.в области национальной безопасности). Сектор по спецработе. </t>
  </si>
  <si>
    <t xml:space="preserve">ФЦБ Экономическое развитие (расх.по подготовке населения и организаций к действиям в чрезвычайной ситуации). Сектор по мобилизационной подготовке. </t>
  </si>
  <si>
    <t>ФЦБ Развитие человеческого потенциала (расх.по содержанию УВД города)</t>
  </si>
  <si>
    <t>ФЦБ Административно-управленческий блок (расх.по содерж.подведомств.учреждений (опл.земел.налога))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</si>
  <si>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</si>
  <si>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>ФЦБ Развитие человеческого потенциала (расх.в области соц.защиты - путевки на санаторно-курортное лечение работников)</t>
  </si>
  <si>
    <t xml:space="preserve">ФЦБ Экономическое развитие (расх.сектора по мобилизационной подготовке - подготовка населения и организаций к действиям в чрезвычайной ситуации) 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</si>
  <si>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</si>
  <si>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Ассигнования 2012 года*</t>
  </si>
  <si>
    <t>Кассовый план января-апреля 2012 года*</t>
  </si>
  <si>
    <t>Кассовый расход на 01.05.2012</t>
  </si>
  <si>
    <t>%  выполнения кассового плана января-апреля 2012 года</t>
  </si>
  <si>
    <t xml:space="preserve">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</t>
  </si>
  <si>
    <t>** -   расчётный уровень установлен исходя из 95,0 % исполнения кассового плана по расходам за январь-апрель 2012 года.</t>
  </si>
  <si>
    <t>ФЦБ Планово-бюджетный блок (расх.по меропр.в области бюджетной политики)  ВЦП "Переход на электронный документооборот а сфере управления финансами города Перми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</si>
  <si>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</si>
  <si>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</si>
  <si>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</si>
  <si>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</si>
  <si>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сумма принятых бюджетных обязательств по состоянию на 01.05.2012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</si>
  <si>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</si>
  <si>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</si>
  <si>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</si>
  <si>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Отклонение от установленного уровня выполнения плана (95%)**</t>
  </si>
  <si>
    <t>функциональные органы администрации города Перми</t>
  </si>
  <si>
    <t>ВЦП "Переход на электронный документооборот а сфере управления финансами города Перми</t>
  </si>
  <si>
    <t>Оперативный анализ исполнения бюджета города Перми по расходам на 1 мая 2012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</si>
</sst>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0" fontId="13" fillId="33" borderId="0" xfId="0" applyNumberFormat="1" applyFont="1" applyFill="1" applyAlignment="1">
      <alignment/>
    </xf>
    <xf numFmtId="10" fontId="4" fillId="33" borderId="11" xfId="0" applyNumberFormat="1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10" fontId="13" fillId="33" borderId="0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171" fontId="3" fillId="0" borderId="16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0" fontId="1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34" borderId="10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left" vertical="center" wrapText="1"/>
    </xf>
    <xf numFmtId="171" fontId="0" fillId="34" borderId="2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71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/>
    </xf>
    <xf numFmtId="171" fontId="13" fillId="34" borderId="20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7" fillId="34" borderId="10" xfId="0" applyNumberFormat="1" applyFont="1" applyFill="1" applyBorder="1" applyAlignment="1">
      <alignment horizontal="right" vertical="center" wrapText="1"/>
    </xf>
    <xf numFmtId="171" fontId="4" fillId="34" borderId="10" xfId="0" applyNumberFormat="1" applyFont="1" applyFill="1" applyBorder="1" applyAlignment="1">
      <alignment horizontal="right"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vertical="center" wrapText="1"/>
    </xf>
    <xf numFmtId="10" fontId="4" fillId="34" borderId="10" xfId="0" applyNumberFormat="1" applyFont="1" applyFill="1" applyBorder="1" applyAlignment="1">
      <alignment vertical="center" wrapText="1"/>
    </xf>
    <xf numFmtId="171" fontId="3" fillId="0" borderId="16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1" fontId="0" fillId="34" borderId="21" xfId="0" applyNumberFormat="1" applyFont="1" applyFill="1" applyBorder="1" applyAlignment="1">
      <alignment horizontal="left" vertical="center" wrapText="1"/>
    </xf>
    <xf numFmtId="171" fontId="0" fillId="34" borderId="21" xfId="0" applyNumberFormat="1" applyFont="1" applyFill="1" applyBorder="1" applyAlignment="1">
      <alignment horizontal="left"/>
    </xf>
    <xf numFmtId="171" fontId="8" fillId="0" borderId="10" xfId="0" applyNumberFormat="1" applyFont="1" applyFill="1" applyBorder="1" applyAlignment="1">
      <alignment vertical="center" wrapText="1"/>
    </xf>
    <xf numFmtId="10" fontId="7" fillId="0" borderId="10" xfId="0" applyNumberFormat="1" applyFont="1" applyFill="1" applyBorder="1" applyAlignment="1">
      <alignment vertical="center" wrapText="1"/>
    </xf>
    <xf numFmtId="10" fontId="13" fillId="34" borderId="21" xfId="0" applyNumberFormat="1" applyFont="1" applyFill="1" applyBorder="1" applyAlignment="1">
      <alignment horizontal="left" vertical="center" wrapText="1"/>
    </xf>
    <xf numFmtId="10" fontId="7" fillId="34" borderId="10" xfId="0" applyNumberFormat="1" applyFont="1" applyFill="1" applyBorder="1" applyAlignment="1">
      <alignment vertical="center" wrapText="1"/>
    </xf>
    <xf numFmtId="10" fontId="13" fillId="34" borderId="2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171" fontId="15" fillId="0" borderId="10" xfId="60" applyNumberFormat="1" applyFont="1" applyFill="1" applyBorder="1" applyAlignment="1">
      <alignment horizontal="right" vertical="center" wrapText="1" indent="1"/>
    </xf>
    <xf numFmtId="171" fontId="15" fillId="0" borderId="10" xfId="0" applyNumberFormat="1" applyFont="1" applyFill="1" applyBorder="1" applyAlignment="1">
      <alignment horizontal="right" vertical="center" wrapText="1" indent="1"/>
    </xf>
    <xf numFmtId="171" fontId="15" fillId="0" borderId="10" xfId="0" applyNumberFormat="1" applyFont="1" applyFill="1" applyBorder="1" applyAlignment="1">
      <alignment horizontal="right" vertical="center"/>
    </xf>
    <xf numFmtId="171" fontId="15" fillId="0" borderId="10" xfId="0" applyNumberFormat="1" applyFont="1" applyFill="1" applyBorder="1" applyAlignment="1">
      <alignment vertical="center" wrapText="1"/>
    </xf>
    <xf numFmtId="171" fontId="15" fillId="0" borderId="10" xfId="0" applyNumberFormat="1" applyFont="1" applyFill="1" applyBorder="1" applyAlignment="1">
      <alignment vertical="center"/>
    </xf>
    <xf numFmtId="171" fontId="15" fillId="0" borderId="22" xfId="0" applyNumberFormat="1" applyFont="1" applyFill="1" applyBorder="1" applyAlignment="1">
      <alignment vertical="center" wrapText="1"/>
    </xf>
    <xf numFmtId="171" fontId="15" fillId="0" borderId="22" xfId="0" applyNumberFormat="1" applyFont="1" applyFill="1" applyBorder="1" applyAlignment="1">
      <alignment vertical="center"/>
    </xf>
    <xf numFmtId="171" fontId="15" fillId="0" borderId="10" xfId="0" applyNumberFormat="1" applyFont="1" applyFill="1" applyBorder="1" applyAlignment="1">
      <alignment horizontal="right" vertical="center" wrapText="1"/>
    </xf>
    <xf numFmtId="171" fontId="14" fillId="34" borderId="10" xfId="0" applyNumberFormat="1" applyFont="1" applyFill="1" applyBorder="1" applyAlignment="1">
      <alignment horizontal="right" vertical="center" wrapText="1"/>
    </xf>
    <xf numFmtId="171" fontId="16" fillId="34" borderId="21" xfId="0" applyNumberFormat="1" applyFont="1" applyFill="1" applyBorder="1" applyAlignment="1">
      <alignment horizontal="left"/>
    </xf>
    <xf numFmtId="171" fontId="17" fillId="34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1" fontId="14" fillId="0" borderId="10" xfId="0" applyNumberFormat="1" applyFont="1" applyFill="1" applyBorder="1" applyAlignment="1">
      <alignment vertical="center" wrapText="1"/>
    </xf>
    <xf numFmtId="10" fontId="14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49" fontId="14" fillId="0" borderId="22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/>
    </xf>
    <xf numFmtId="49" fontId="15" fillId="0" borderId="22" xfId="0" applyNumberFormat="1" applyFont="1" applyFill="1" applyBorder="1" applyAlignment="1">
      <alignment horizontal="left" vertical="center" wrapText="1"/>
    </xf>
    <xf numFmtId="171" fontId="14" fillId="0" borderId="22" xfId="0" applyNumberFormat="1" applyFont="1" applyFill="1" applyBorder="1" applyAlignment="1">
      <alignment vertical="center" wrapText="1"/>
    </xf>
    <xf numFmtId="10" fontId="14" fillId="0" borderId="22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171" fontId="14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6" xfId="0" applyNumberFormat="1" applyFont="1" applyFill="1" applyBorder="1" applyAlignment="1">
      <alignment horizontal="right" vertical="center" wrapText="1" indent="1"/>
    </xf>
    <xf numFmtId="49" fontId="19" fillId="0" borderId="2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right" vertical="center"/>
    </xf>
    <xf numFmtId="171" fontId="14" fillId="34" borderId="10" xfId="0" applyNumberFormat="1" applyFont="1" applyFill="1" applyBorder="1" applyAlignment="1">
      <alignment vertical="center" wrapText="1"/>
    </xf>
    <xf numFmtId="171" fontId="17" fillId="34" borderId="10" xfId="0" applyNumberFormat="1" applyFont="1" applyFill="1" applyBorder="1" applyAlignment="1">
      <alignment vertical="center" wrapText="1"/>
    </xf>
    <xf numFmtId="171" fontId="18" fillId="34" borderId="21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49" fontId="15" fillId="0" borderId="2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20" fillId="0" borderId="2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vertical="center" wrapText="1"/>
    </xf>
    <xf numFmtId="10" fontId="3" fillId="0" borderId="10" xfId="0" applyNumberFormat="1" applyFont="1" applyFill="1" applyBorder="1" applyAlignment="1">
      <alignment vertical="center" wrapText="1"/>
    </xf>
    <xf numFmtId="10" fontId="8" fillId="0" borderId="10" xfId="0" applyNumberFormat="1" applyFont="1" applyFill="1" applyBorder="1" applyAlignment="1">
      <alignment vertical="center" wrapText="1"/>
    </xf>
    <xf numFmtId="10" fontId="3" fillId="0" borderId="16" xfId="0" applyNumberFormat="1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vertical="center" wrapText="1"/>
    </xf>
    <xf numFmtId="171" fontId="7" fillId="34" borderId="10" xfId="0" applyNumberFormat="1" applyFont="1" applyFill="1" applyBorder="1" applyAlignment="1">
      <alignment vertical="center" wrapTex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85" fontId="3" fillId="0" borderId="10" xfId="43" applyNumberFormat="1" applyFont="1" applyFill="1" applyBorder="1" applyAlignment="1">
      <alignment horizontal="right" vertical="center" wrapText="1" indent="1"/>
    </xf>
    <xf numFmtId="185" fontId="15" fillId="0" borderId="10" xfId="43" applyNumberFormat="1" applyFont="1" applyFill="1" applyBorder="1" applyAlignment="1">
      <alignment horizontal="right" vertical="center" wrapText="1" indent="1"/>
    </xf>
    <xf numFmtId="49" fontId="3" fillId="10" borderId="20" xfId="0" applyNumberFormat="1" applyFont="1" applyFill="1" applyBorder="1" applyAlignment="1">
      <alignment horizontal="left" vertical="center" wrapText="1"/>
    </xf>
    <xf numFmtId="171" fontId="3" fillId="10" borderId="10" xfId="0" applyNumberFormat="1" applyFont="1" applyFill="1" applyBorder="1" applyAlignment="1">
      <alignment horizontal="right" vertical="center" wrapText="1" indent="1"/>
    </xf>
    <xf numFmtId="171" fontId="3" fillId="10" borderId="10" xfId="0" applyNumberFormat="1" applyFont="1" applyFill="1" applyBorder="1" applyAlignment="1">
      <alignment vertical="center" wrapText="1"/>
    </xf>
    <xf numFmtId="171" fontId="4" fillId="10" borderId="10" xfId="0" applyNumberFormat="1" applyFont="1" applyFill="1" applyBorder="1" applyAlignment="1">
      <alignment vertical="center" wrapText="1"/>
    </xf>
    <xf numFmtId="10" fontId="4" fillId="10" borderId="10" xfId="0" applyNumberFormat="1" applyFont="1" applyFill="1" applyBorder="1" applyAlignment="1">
      <alignment vertical="center" wrapText="1"/>
    </xf>
    <xf numFmtId="171" fontId="3" fillId="10" borderId="10" xfId="0" applyNumberFormat="1" applyFont="1" applyFill="1" applyBorder="1" applyAlignment="1">
      <alignment vertical="center"/>
    </xf>
    <xf numFmtId="171" fontId="3" fillId="35" borderId="10" xfId="0" applyNumberFormat="1" applyFont="1" applyFill="1" applyBorder="1" applyAlignment="1">
      <alignment horizontal="right" vertical="center" wrapText="1" indent="1"/>
    </xf>
    <xf numFmtId="171" fontId="3" fillId="35" borderId="10" xfId="0" applyNumberFormat="1" applyFont="1" applyFill="1" applyBorder="1" applyAlignment="1">
      <alignment vertical="center" wrapText="1"/>
    </xf>
    <xf numFmtId="10" fontId="4" fillId="35" borderId="10" xfId="0" applyNumberFormat="1" applyFont="1" applyFill="1" applyBorder="1" applyAlignment="1">
      <alignment vertical="center" wrapText="1"/>
    </xf>
    <xf numFmtId="171" fontId="3" fillId="35" borderId="10" xfId="0" applyNumberFormat="1" applyFont="1" applyFill="1" applyBorder="1" applyAlignment="1">
      <alignment vertical="center"/>
    </xf>
    <xf numFmtId="171" fontId="11" fillId="0" borderId="10" xfId="0" applyNumberFormat="1" applyFont="1" applyFill="1" applyBorder="1" applyAlignment="1">
      <alignment horizontal="right" vertical="center" wrapText="1" indent="1"/>
    </xf>
    <xf numFmtId="185" fontId="4" fillId="0" borderId="10" xfId="43" applyNumberFormat="1" applyFont="1" applyFill="1" applyBorder="1" applyAlignment="1">
      <alignment horizontal="right" vertical="center" wrapText="1" indent="1"/>
    </xf>
    <xf numFmtId="4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2"/>
  <sheetViews>
    <sheetView tabSelected="1" zoomScale="85" zoomScaleNormal="85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2" sqref="C22"/>
    </sheetView>
  </sheetViews>
  <sheetFormatPr defaultColWidth="9.140625" defaultRowHeight="12.75"/>
  <cols>
    <col min="1" max="1" width="5.8515625" style="36" customWidth="1"/>
    <col min="2" max="2" width="25.57421875" style="11" customWidth="1"/>
    <col min="3" max="3" width="48.140625" style="11" customWidth="1"/>
    <col min="4" max="4" width="14.28125" style="16" customWidth="1"/>
    <col min="5" max="5" width="13.421875" style="16" customWidth="1"/>
    <col min="6" max="6" width="14.00390625" style="38" customWidth="1"/>
    <col min="7" max="7" width="12.7109375" style="16" customWidth="1"/>
    <col min="8" max="8" width="12.28125" style="16" customWidth="1"/>
    <col min="9" max="9" width="12.28125" style="7" hidden="1" customWidth="1"/>
    <col min="10" max="10" width="12.28125" style="16" hidden="1" customWidth="1"/>
    <col min="11" max="11" width="11.140625" style="19" hidden="1" customWidth="1"/>
    <col min="12" max="12" width="14.140625" style="16" customWidth="1"/>
  </cols>
  <sheetData>
    <row r="1" spans="1:12" ht="15">
      <c r="A1" s="9"/>
      <c r="B1" s="7"/>
      <c r="C1" s="7"/>
      <c r="D1" s="7"/>
      <c r="E1" s="7"/>
      <c r="G1" s="7"/>
      <c r="H1" s="7"/>
      <c r="J1" s="7"/>
      <c r="K1" s="39"/>
      <c r="L1" s="40" t="s">
        <v>91</v>
      </c>
    </row>
    <row r="2" spans="1:12" ht="15">
      <c r="A2" s="9"/>
      <c r="B2" s="7"/>
      <c r="C2" s="7"/>
      <c r="D2" s="7"/>
      <c r="E2" s="7"/>
      <c r="G2" s="7"/>
      <c r="H2" s="7"/>
      <c r="J2" s="7"/>
      <c r="K2" s="39"/>
      <c r="L2" s="40" t="s">
        <v>88</v>
      </c>
    </row>
    <row r="3" spans="1:12" s="4" customFormat="1" ht="21.75" customHeight="1">
      <c r="A3" s="175" t="s">
        <v>186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4" customFormat="1" ht="15" customHeight="1">
      <c r="A4" s="9"/>
      <c r="B4" s="5"/>
      <c r="C4" s="5"/>
      <c r="D4" s="41"/>
      <c r="E4" s="41"/>
      <c r="F4" s="42"/>
      <c r="G4" s="43"/>
      <c r="H4" s="43"/>
      <c r="I4" s="43"/>
      <c r="J4" s="43"/>
      <c r="K4" s="44"/>
      <c r="L4" s="45" t="s">
        <v>67</v>
      </c>
    </row>
    <row r="5" spans="1:12" s="4" customFormat="1" ht="87.75" customHeight="1">
      <c r="A5" s="1" t="s">
        <v>0</v>
      </c>
      <c r="B5" s="1" t="s">
        <v>71</v>
      </c>
      <c r="C5" s="1" t="s">
        <v>80</v>
      </c>
      <c r="D5" s="8" t="s">
        <v>168</v>
      </c>
      <c r="E5" s="8" t="s">
        <v>169</v>
      </c>
      <c r="F5" s="6" t="s">
        <v>170</v>
      </c>
      <c r="G5" s="6" t="s">
        <v>171</v>
      </c>
      <c r="H5" s="6" t="s">
        <v>89</v>
      </c>
      <c r="I5" s="6" t="s">
        <v>179</v>
      </c>
      <c r="J5" s="6" t="s">
        <v>180</v>
      </c>
      <c r="K5" s="34" t="s">
        <v>181</v>
      </c>
      <c r="L5" s="46" t="s">
        <v>183</v>
      </c>
    </row>
    <row r="6" spans="1:12" s="7" customFormat="1" ht="52.5" customHeight="1">
      <c r="A6" s="1" t="s">
        <v>68</v>
      </c>
      <c r="B6" s="2" t="s">
        <v>93</v>
      </c>
      <c r="C6" s="2" t="s">
        <v>41</v>
      </c>
      <c r="D6" s="120">
        <f>D7+D10</f>
        <v>220237.32</v>
      </c>
      <c r="E6" s="120">
        <f>E7+E10</f>
        <v>61057.942</v>
      </c>
      <c r="F6" s="120">
        <f>F7+F10</f>
        <v>47952.178</v>
      </c>
      <c r="G6" s="73">
        <f aca="true" t="shared" si="0" ref="G6:G71">F6/E6*100</f>
        <v>78.53552941564915</v>
      </c>
      <c r="H6" s="73">
        <f aca="true" t="shared" si="1" ref="H6:H81">F6/D6*100</f>
        <v>21.77295746243189</v>
      </c>
      <c r="I6" s="73"/>
      <c r="J6" s="73"/>
      <c r="K6" s="74"/>
      <c r="L6" s="32" t="s">
        <v>78</v>
      </c>
    </row>
    <row r="7" spans="1:12" s="31" customFormat="1" ht="17.25" customHeight="1">
      <c r="A7" s="29"/>
      <c r="B7" s="30"/>
      <c r="C7" s="129" t="s">
        <v>39</v>
      </c>
      <c r="D7" s="152">
        <v>220237.32</v>
      </c>
      <c r="E7" s="152">
        <v>61057.942</v>
      </c>
      <c r="F7" s="152">
        <v>47952.178</v>
      </c>
      <c r="G7" s="72">
        <f t="shared" si="0"/>
        <v>78.53552941564915</v>
      </c>
      <c r="H7" s="72">
        <f t="shared" si="1"/>
        <v>21.77295746243189</v>
      </c>
      <c r="I7" s="72">
        <f>I8+I9</f>
        <v>125158.06999999999</v>
      </c>
      <c r="J7" s="72">
        <f>I7-D7</f>
        <v>-95079.25000000001</v>
      </c>
      <c r="K7" s="146">
        <f>I7/D7</f>
        <v>0.5682872911820758</v>
      </c>
      <c r="L7" s="21">
        <f>G7-95</f>
        <v>-16.46447058435085</v>
      </c>
    </row>
    <row r="8" spans="1:12" s="104" customFormat="1" ht="25.5" customHeight="1" hidden="1">
      <c r="A8" s="100" t="s">
        <v>68</v>
      </c>
      <c r="B8" s="101"/>
      <c r="C8" s="99" t="s">
        <v>111</v>
      </c>
      <c r="D8" s="88">
        <v>43406.1</v>
      </c>
      <c r="E8" s="88">
        <v>36922.28</v>
      </c>
      <c r="F8" s="89">
        <v>34180.05</v>
      </c>
      <c r="G8" s="102">
        <f t="shared" si="0"/>
        <v>92.57296678319975</v>
      </c>
      <c r="H8" s="102">
        <f t="shared" si="1"/>
        <v>78.74480775743503</v>
      </c>
      <c r="I8" s="91">
        <v>41900.2</v>
      </c>
      <c r="J8" s="91">
        <f aca="true" t="shared" si="2" ref="J8:J15">I8-D8</f>
        <v>-1505.9000000000015</v>
      </c>
      <c r="K8" s="103">
        <f>I8/D8</f>
        <v>0.9653067195624577</v>
      </c>
      <c r="L8" s="92"/>
    </row>
    <row r="9" spans="1:12" s="104" customFormat="1" ht="17.25" customHeight="1" hidden="1">
      <c r="A9" s="100" t="s">
        <v>68</v>
      </c>
      <c r="B9" s="101"/>
      <c r="C9" s="99" t="s">
        <v>158</v>
      </c>
      <c r="D9" s="88">
        <v>92877.39</v>
      </c>
      <c r="E9" s="88">
        <v>85892.29</v>
      </c>
      <c r="F9" s="89">
        <v>60859.59</v>
      </c>
      <c r="G9" s="102">
        <f t="shared" si="0"/>
        <v>70.85570777074403</v>
      </c>
      <c r="H9" s="102">
        <f t="shared" si="1"/>
        <v>65.5268090543888</v>
      </c>
      <c r="I9" s="91">
        <v>83257.87</v>
      </c>
      <c r="J9" s="91">
        <f t="shared" si="2"/>
        <v>-9619.520000000004</v>
      </c>
      <c r="K9" s="103">
        <f>I9/D9</f>
        <v>0.8964277527609249</v>
      </c>
      <c r="L9" s="92"/>
    </row>
    <row r="10" spans="1:12" s="104" customFormat="1" ht="28.5" customHeight="1" hidden="1">
      <c r="A10" s="144"/>
      <c r="B10" s="145"/>
      <c r="C10" s="99" t="s">
        <v>84</v>
      </c>
      <c r="D10" s="88">
        <v>0</v>
      </c>
      <c r="E10" s="88">
        <v>0</v>
      </c>
      <c r="F10" s="88">
        <v>0</v>
      </c>
      <c r="G10" s="102" t="e">
        <f t="shared" si="0"/>
        <v>#DIV/0!</v>
      </c>
      <c r="H10" s="102" t="e">
        <f t="shared" si="1"/>
        <v>#DIV/0!</v>
      </c>
      <c r="I10" s="91"/>
      <c r="J10" s="91"/>
      <c r="K10" s="103"/>
      <c r="L10" s="92" t="e">
        <f>G10-95</f>
        <v>#DIV/0!</v>
      </c>
    </row>
    <row r="11" spans="1:12" s="4" customFormat="1" ht="39.75" customHeight="1">
      <c r="A11" s="131" t="s">
        <v>69</v>
      </c>
      <c r="B11" s="132" t="s">
        <v>94</v>
      </c>
      <c r="C11" s="2" t="s">
        <v>70</v>
      </c>
      <c r="D11" s="120">
        <f>D12+D17</f>
        <v>482788.757</v>
      </c>
      <c r="E11" s="120">
        <f>E12+E17</f>
        <v>267051.109</v>
      </c>
      <c r="F11" s="120">
        <f>F12+F17</f>
        <v>229053.233</v>
      </c>
      <c r="G11" s="73">
        <f t="shared" si="0"/>
        <v>85.77130941628106</v>
      </c>
      <c r="H11" s="73">
        <f t="shared" si="1"/>
        <v>47.443779433330924</v>
      </c>
      <c r="I11" s="73"/>
      <c r="J11" s="72"/>
      <c r="K11" s="74"/>
      <c r="L11" s="32" t="s">
        <v>78</v>
      </c>
    </row>
    <row r="12" spans="1:12" s="4" customFormat="1" ht="26.25" customHeight="1">
      <c r="A12" s="180"/>
      <c r="B12" s="181"/>
      <c r="C12" s="135" t="s">
        <v>75</v>
      </c>
      <c r="D12" s="69">
        <f>D13+D14</f>
        <v>96167.59999999999</v>
      </c>
      <c r="E12" s="69">
        <f>E13+E14</f>
        <v>28071.06</v>
      </c>
      <c r="F12" s="69">
        <f>F13+F14</f>
        <v>25010.199</v>
      </c>
      <c r="G12" s="81">
        <f t="shared" si="0"/>
        <v>89.09602629897125</v>
      </c>
      <c r="H12" s="81">
        <f t="shared" si="1"/>
        <v>26.006886934892837</v>
      </c>
      <c r="I12" s="81">
        <f>I15+I16</f>
        <v>94337.2</v>
      </c>
      <c r="J12" s="81">
        <f t="shared" si="2"/>
        <v>-1830.3999999999942</v>
      </c>
      <c r="K12" s="148">
        <f>I12/D12</f>
        <v>0.9809665625428939</v>
      </c>
      <c r="L12" s="47">
        <f aca="true" t="shared" si="3" ref="L12:L21">G12-95</f>
        <v>-5.903973701028747</v>
      </c>
    </row>
    <row r="13" spans="1:12" s="4" customFormat="1" ht="17.25" customHeight="1" hidden="1">
      <c r="A13" s="27"/>
      <c r="B13" s="28"/>
      <c r="C13" s="155" t="s">
        <v>184</v>
      </c>
      <c r="D13" s="156">
        <v>80365.2</v>
      </c>
      <c r="E13" s="156">
        <v>24333.06</v>
      </c>
      <c r="F13" s="156">
        <v>22672.395</v>
      </c>
      <c r="G13" s="157">
        <f t="shared" si="0"/>
        <v>93.17527265374761</v>
      </c>
      <c r="H13" s="157">
        <f t="shared" si="1"/>
        <v>28.21170730614744</v>
      </c>
      <c r="I13" s="158"/>
      <c r="J13" s="158"/>
      <c r="K13" s="159"/>
      <c r="L13" s="160">
        <f t="shared" si="3"/>
        <v>-1.8247273462523879</v>
      </c>
    </row>
    <row r="14" spans="1:12" s="4" customFormat="1" ht="26.25" customHeight="1" hidden="1">
      <c r="A14" s="27"/>
      <c r="B14" s="28"/>
      <c r="C14" s="155" t="s">
        <v>185</v>
      </c>
      <c r="D14" s="156">
        <v>15802.4</v>
      </c>
      <c r="E14" s="156">
        <v>3738</v>
      </c>
      <c r="F14" s="156">
        <v>2337.804</v>
      </c>
      <c r="G14" s="157">
        <f t="shared" si="0"/>
        <v>62.54157303370786</v>
      </c>
      <c r="H14" s="157">
        <f t="shared" si="1"/>
        <v>14.793980661165392</v>
      </c>
      <c r="I14" s="158"/>
      <c r="J14" s="158"/>
      <c r="K14" s="159"/>
      <c r="L14" s="160">
        <f t="shared" si="3"/>
        <v>-32.45842696629214</v>
      </c>
    </row>
    <row r="15" spans="1:12" s="105" customFormat="1" ht="27" customHeight="1" hidden="1">
      <c r="A15" s="133" t="s">
        <v>69</v>
      </c>
      <c r="B15" s="134"/>
      <c r="C15" s="130" t="s">
        <v>111</v>
      </c>
      <c r="D15" s="90">
        <f>82771.86+8953.2</f>
        <v>91725.06</v>
      </c>
      <c r="E15" s="90">
        <f>73731.25+1850.7</f>
        <v>75581.95</v>
      </c>
      <c r="F15" s="90">
        <f>70188.07+1850.7</f>
        <v>72038.77</v>
      </c>
      <c r="G15" s="102">
        <f t="shared" si="0"/>
        <v>95.31213470941144</v>
      </c>
      <c r="H15" s="102">
        <f t="shared" si="1"/>
        <v>78.53771913586102</v>
      </c>
      <c r="I15" s="90">
        <f>81998.8+8953.2</f>
        <v>90952</v>
      </c>
      <c r="J15" s="91">
        <f t="shared" si="2"/>
        <v>-773.0599999999977</v>
      </c>
      <c r="K15" s="103">
        <f>I15/D15</f>
        <v>0.991571986979349</v>
      </c>
      <c r="L15" s="92"/>
    </row>
    <row r="16" spans="1:12" s="105" customFormat="1" ht="53.25" customHeight="1" hidden="1">
      <c r="A16" s="133" t="s">
        <v>69</v>
      </c>
      <c r="B16" s="134"/>
      <c r="C16" s="130" t="s">
        <v>174</v>
      </c>
      <c r="D16" s="90">
        <v>3471.54</v>
      </c>
      <c r="E16" s="90">
        <v>1831.92</v>
      </c>
      <c r="F16" s="90">
        <v>1802.38</v>
      </c>
      <c r="G16" s="102">
        <f>F16/E16*100</f>
        <v>98.3874841696144</v>
      </c>
      <c r="H16" s="102">
        <f>F16/D16*100</f>
        <v>51.91874499501662</v>
      </c>
      <c r="I16" s="90">
        <v>3385.2</v>
      </c>
      <c r="J16" s="91">
        <f>I16-D16</f>
        <v>-86.34000000000015</v>
      </c>
      <c r="K16" s="103">
        <f>I16/D16</f>
        <v>0.975129193383916</v>
      </c>
      <c r="L16" s="92"/>
    </row>
    <row r="17" spans="1:12" s="4" customFormat="1" ht="27.75" customHeight="1">
      <c r="A17" s="173"/>
      <c r="B17" s="174"/>
      <c r="C17" s="135" t="s">
        <v>182</v>
      </c>
      <c r="D17" s="69">
        <f>D18+D19+D20+D21</f>
        <v>386621.157</v>
      </c>
      <c r="E17" s="69">
        <f>E18+E19+E20+E21</f>
        <v>238980.049</v>
      </c>
      <c r="F17" s="69">
        <f>F18+F19+F20+F21</f>
        <v>204043.034</v>
      </c>
      <c r="G17" s="81">
        <f t="shared" si="0"/>
        <v>85.38078172374968</v>
      </c>
      <c r="H17" s="81">
        <f t="shared" si="1"/>
        <v>52.77596176662417</v>
      </c>
      <c r="I17" s="69">
        <f>I18+I19+I20+I21+I12</f>
        <v>94960.8</v>
      </c>
      <c r="J17" s="81"/>
      <c r="K17" s="82"/>
      <c r="L17" s="47">
        <f t="shared" si="3"/>
        <v>-9.619218276250322</v>
      </c>
    </row>
    <row r="18" spans="1:12" s="7" customFormat="1" ht="39.75" customHeight="1" hidden="1">
      <c r="A18" s="173"/>
      <c r="B18" s="174"/>
      <c r="C18" s="143" t="s">
        <v>175</v>
      </c>
      <c r="D18" s="161">
        <v>36182.1</v>
      </c>
      <c r="E18" s="161">
        <v>0</v>
      </c>
      <c r="F18" s="161">
        <v>0</v>
      </c>
      <c r="G18" s="162">
        <v>0</v>
      </c>
      <c r="H18" s="162">
        <f t="shared" si="1"/>
        <v>0</v>
      </c>
      <c r="I18" s="162"/>
      <c r="J18" s="162"/>
      <c r="K18" s="163"/>
      <c r="L18" s="164">
        <f t="shared" si="3"/>
        <v>-95</v>
      </c>
    </row>
    <row r="19" spans="1:12" s="7" customFormat="1" ht="26.25" customHeight="1" hidden="1">
      <c r="A19" s="173"/>
      <c r="B19" s="174"/>
      <c r="C19" s="143" t="s">
        <v>85</v>
      </c>
      <c r="D19" s="161">
        <v>3140.3</v>
      </c>
      <c r="E19" s="161">
        <v>3140.3</v>
      </c>
      <c r="F19" s="161">
        <v>0</v>
      </c>
      <c r="G19" s="162">
        <f t="shared" si="0"/>
        <v>0</v>
      </c>
      <c r="H19" s="162">
        <f t="shared" si="1"/>
        <v>0</v>
      </c>
      <c r="I19" s="162"/>
      <c r="J19" s="162"/>
      <c r="K19" s="163"/>
      <c r="L19" s="164">
        <f t="shared" si="3"/>
        <v>-95</v>
      </c>
    </row>
    <row r="20" spans="1:12" s="7" customFormat="1" ht="26.25" customHeight="1" hidden="1">
      <c r="A20" s="173"/>
      <c r="B20" s="174"/>
      <c r="C20" s="143" t="s">
        <v>87</v>
      </c>
      <c r="D20" s="161">
        <v>269413.857</v>
      </c>
      <c r="E20" s="161">
        <v>211211.749</v>
      </c>
      <c r="F20" s="161">
        <v>204043.034</v>
      </c>
      <c r="G20" s="162">
        <f t="shared" si="0"/>
        <v>96.60591087667191</v>
      </c>
      <c r="H20" s="162">
        <f t="shared" si="1"/>
        <v>75.73590915926793</v>
      </c>
      <c r="I20" s="162">
        <v>623.6</v>
      </c>
      <c r="J20" s="162"/>
      <c r="K20" s="163"/>
      <c r="L20" s="164">
        <f t="shared" si="3"/>
        <v>1.6059108766719135</v>
      </c>
    </row>
    <row r="21" spans="1:12" s="7" customFormat="1" ht="16.5" customHeight="1" hidden="1">
      <c r="A21" s="169"/>
      <c r="B21" s="170"/>
      <c r="C21" s="143" t="s">
        <v>86</v>
      </c>
      <c r="D21" s="161">
        <v>77884.9</v>
      </c>
      <c r="E21" s="161">
        <v>24628</v>
      </c>
      <c r="F21" s="161">
        <v>0</v>
      </c>
      <c r="G21" s="162">
        <f t="shared" si="0"/>
        <v>0</v>
      </c>
      <c r="H21" s="162">
        <f t="shared" si="1"/>
        <v>0</v>
      </c>
      <c r="I21" s="162"/>
      <c r="J21" s="162"/>
      <c r="K21" s="163"/>
      <c r="L21" s="164">
        <f t="shared" si="3"/>
        <v>-95</v>
      </c>
    </row>
    <row r="22" spans="1:12" s="16" customFormat="1" ht="51" customHeight="1">
      <c r="A22" s="78" t="s">
        <v>177</v>
      </c>
      <c r="B22" s="53" t="s">
        <v>176</v>
      </c>
      <c r="C22" s="2" t="s">
        <v>178</v>
      </c>
      <c r="D22" s="120">
        <f>D23</f>
        <v>200574.6</v>
      </c>
      <c r="E22" s="120">
        <f>E23</f>
        <v>17046.989</v>
      </c>
      <c r="F22" s="120">
        <f>F23</f>
        <v>15956.479</v>
      </c>
      <c r="G22" s="73">
        <f t="shared" si="0"/>
        <v>93.60291720725577</v>
      </c>
      <c r="H22" s="73">
        <f t="shared" si="1"/>
        <v>7.955383682679661</v>
      </c>
      <c r="I22" s="73"/>
      <c r="J22" s="72"/>
      <c r="K22" s="74"/>
      <c r="L22" s="32" t="s">
        <v>78</v>
      </c>
    </row>
    <row r="23" spans="1:12" s="7" customFormat="1" ht="17.25" customHeight="1">
      <c r="A23" s="25"/>
      <c r="B23" s="26"/>
      <c r="C23" s="129" t="s">
        <v>39</v>
      </c>
      <c r="D23" s="122">
        <v>200574.6</v>
      </c>
      <c r="E23" s="122">
        <v>17046.989</v>
      </c>
      <c r="F23" s="122">
        <v>15956.479</v>
      </c>
      <c r="G23" s="72">
        <f t="shared" si="0"/>
        <v>93.60291720725577</v>
      </c>
      <c r="H23" s="72">
        <f t="shared" si="1"/>
        <v>7.955383682679661</v>
      </c>
      <c r="I23" s="72">
        <f>I24+I25+I27</f>
        <v>106746.82999999999</v>
      </c>
      <c r="J23" s="72">
        <f>I23-D23</f>
        <v>-93827.77000000002</v>
      </c>
      <c r="K23" s="147">
        <f>I23/D23</f>
        <v>0.5322051246768035</v>
      </c>
      <c r="L23" s="21">
        <f>G23-95</f>
        <v>-1.3970827927442286</v>
      </c>
    </row>
    <row r="24" spans="1:12" s="105" customFormat="1" ht="27" customHeight="1" hidden="1">
      <c r="A24" s="106">
        <v>903</v>
      </c>
      <c r="B24" s="107"/>
      <c r="C24" s="99" t="s">
        <v>111</v>
      </c>
      <c r="D24" s="90">
        <v>39407.5</v>
      </c>
      <c r="E24" s="90">
        <v>34415.12</v>
      </c>
      <c r="F24" s="90">
        <v>32349.72</v>
      </c>
      <c r="G24" s="102">
        <f t="shared" si="0"/>
        <v>93.9985680712431</v>
      </c>
      <c r="H24" s="102">
        <f t="shared" si="1"/>
        <v>82.09026200596334</v>
      </c>
      <c r="I24" s="90">
        <v>38491.6</v>
      </c>
      <c r="J24" s="91">
        <f>I24-D24</f>
        <v>-915.9000000000015</v>
      </c>
      <c r="K24" s="103">
        <f>I24/D24</f>
        <v>0.9767582313011482</v>
      </c>
      <c r="L24" s="92"/>
    </row>
    <row r="25" spans="1:12" s="105" customFormat="1" ht="25.5" customHeight="1" hidden="1">
      <c r="A25" s="106">
        <v>903</v>
      </c>
      <c r="B25" s="107"/>
      <c r="C25" s="99" t="s">
        <v>132</v>
      </c>
      <c r="D25" s="90">
        <v>71081.82</v>
      </c>
      <c r="E25" s="90">
        <v>61916.46</v>
      </c>
      <c r="F25" s="90">
        <v>54656.76</v>
      </c>
      <c r="G25" s="102">
        <f>F25/E25*100</f>
        <v>88.27500797041692</v>
      </c>
      <c r="H25" s="102">
        <f>F25/D25*100</f>
        <v>76.892741350742</v>
      </c>
      <c r="I25" s="90">
        <v>68158.95</v>
      </c>
      <c r="J25" s="91">
        <f>I25-D25</f>
        <v>-2922.87000000001</v>
      </c>
      <c r="K25" s="103">
        <f>I25/D25</f>
        <v>0.9588802031236677</v>
      </c>
      <c r="L25" s="92"/>
    </row>
    <row r="26" spans="1:12" s="105" customFormat="1" ht="26.25" customHeight="1" hidden="1">
      <c r="A26" s="106">
        <v>903</v>
      </c>
      <c r="B26" s="107"/>
      <c r="C26" s="99" t="s">
        <v>133</v>
      </c>
      <c r="D26" s="92">
        <v>67905.23</v>
      </c>
      <c r="E26" s="92">
        <v>58993.43</v>
      </c>
      <c r="F26" s="92">
        <v>40460.73</v>
      </c>
      <c r="G26" s="102">
        <f>F26/E26*100</f>
        <v>68.58514583742631</v>
      </c>
      <c r="H26" s="102">
        <f>F26/D26*100</f>
        <v>59.584114507822164</v>
      </c>
      <c r="I26" s="90">
        <v>64637.47</v>
      </c>
      <c r="J26" s="91">
        <f>I26-D26</f>
        <v>-3267.7599999999948</v>
      </c>
      <c r="K26" s="103">
        <f>I26/D26</f>
        <v>0.9518776388799508</v>
      </c>
      <c r="L26" s="92"/>
    </row>
    <row r="27" spans="1:12" s="105" customFormat="1" ht="39.75" customHeight="1" hidden="1">
      <c r="A27" s="106">
        <v>903</v>
      </c>
      <c r="B27" s="107"/>
      <c r="C27" s="99" t="s">
        <v>131</v>
      </c>
      <c r="D27" s="90">
        <v>150</v>
      </c>
      <c r="E27" s="90">
        <v>73.65</v>
      </c>
      <c r="F27" s="90">
        <v>73.65</v>
      </c>
      <c r="G27" s="102">
        <f>F27/E27*100</f>
        <v>100</v>
      </c>
      <c r="H27" s="102">
        <f>F27/D27*100</f>
        <v>49.1</v>
      </c>
      <c r="I27" s="90">
        <v>96.28</v>
      </c>
      <c r="J27" s="91">
        <f>I27-D27</f>
        <v>-53.72</v>
      </c>
      <c r="K27" s="103">
        <f>I27/D27</f>
        <v>0.6418666666666667</v>
      </c>
      <c r="L27" s="92"/>
    </row>
    <row r="28" spans="1:12" s="7" customFormat="1" ht="47.25" customHeight="1">
      <c r="A28" s="1" t="s">
        <v>1</v>
      </c>
      <c r="B28" s="2" t="s">
        <v>95</v>
      </c>
      <c r="C28" s="2" t="s">
        <v>42</v>
      </c>
      <c r="D28" s="120">
        <f>D29</f>
        <v>58385.9</v>
      </c>
      <c r="E28" s="120">
        <f>E29</f>
        <v>17657.37</v>
      </c>
      <c r="F28" s="120">
        <f>F29</f>
        <v>15054.648</v>
      </c>
      <c r="G28" s="73">
        <f t="shared" si="0"/>
        <v>85.25985466691812</v>
      </c>
      <c r="H28" s="73">
        <f t="shared" si="1"/>
        <v>25.784732272689126</v>
      </c>
      <c r="I28" s="73"/>
      <c r="J28" s="73"/>
      <c r="K28" s="74"/>
      <c r="L28" s="32" t="s">
        <v>78</v>
      </c>
    </row>
    <row r="29" spans="1:12" s="31" customFormat="1" ht="17.25" customHeight="1">
      <c r="A29" s="29"/>
      <c r="B29" s="30"/>
      <c r="C29" s="129" t="s">
        <v>39</v>
      </c>
      <c r="D29" s="122">
        <v>58385.9</v>
      </c>
      <c r="E29" s="122">
        <v>17657.37</v>
      </c>
      <c r="F29" s="122">
        <v>15054.648</v>
      </c>
      <c r="G29" s="72">
        <f t="shared" si="0"/>
        <v>85.25985466691812</v>
      </c>
      <c r="H29" s="72">
        <f t="shared" si="1"/>
        <v>25.784732272689126</v>
      </c>
      <c r="I29" s="72">
        <f>I30+I31</f>
        <v>57117</v>
      </c>
      <c r="J29" s="72">
        <f>I29-D29</f>
        <v>-1268.9000000000015</v>
      </c>
      <c r="K29" s="147">
        <f>I29/D29</f>
        <v>0.9782670130973402</v>
      </c>
      <c r="L29" s="21">
        <f>G29-95</f>
        <v>-9.740145333081884</v>
      </c>
    </row>
    <row r="30" spans="1:12" s="105" customFormat="1" ht="27" customHeight="1" hidden="1">
      <c r="A30" s="106">
        <v>915</v>
      </c>
      <c r="B30" s="107"/>
      <c r="C30" s="99" t="s">
        <v>111</v>
      </c>
      <c r="D30" s="89">
        <v>7922.9</v>
      </c>
      <c r="E30" s="89">
        <v>6837</v>
      </c>
      <c r="F30" s="89">
        <v>6711.47</v>
      </c>
      <c r="G30" s="102">
        <f t="shared" si="0"/>
        <v>98.16396080152114</v>
      </c>
      <c r="H30" s="102">
        <f t="shared" si="1"/>
        <v>84.7097653636926</v>
      </c>
      <c r="I30" s="91">
        <v>7893.2</v>
      </c>
      <c r="J30" s="91">
        <f>I30-D30</f>
        <v>-29.699999999999818</v>
      </c>
      <c r="K30" s="103">
        <f>I30/D30</f>
        <v>0.996251372603466</v>
      </c>
      <c r="L30" s="92"/>
    </row>
    <row r="31" spans="1:12" s="105" customFormat="1" ht="27" customHeight="1" hidden="1">
      <c r="A31" s="106">
        <v>915</v>
      </c>
      <c r="B31" s="107"/>
      <c r="C31" s="99" t="s">
        <v>157</v>
      </c>
      <c r="D31" s="89">
        <v>49404.38</v>
      </c>
      <c r="E31" s="89">
        <v>44561.78</v>
      </c>
      <c r="F31" s="89">
        <v>39850.88</v>
      </c>
      <c r="G31" s="102">
        <f t="shared" si="0"/>
        <v>89.42838459325458</v>
      </c>
      <c r="H31" s="102">
        <f t="shared" si="1"/>
        <v>80.66264570064435</v>
      </c>
      <c r="I31" s="91">
        <v>49223.8</v>
      </c>
      <c r="J31" s="91">
        <f>I31-D31</f>
        <v>-180.57999999999447</v>
      </c>
      <c r="K31" s="103">
        <f>I31/D31</f>
        <v>0.9963448584923038</v>
      </c>
      <c r="L31" s="92"/>
    </row>
    <row r="32" spans="1:12" s="7" customFormat="1" ht="46.5" customHeight="1">
      <c r="A32" s="1" t="s">
        <v>2</v>
      </c>
      <c r="B32" s="2" t="s">
        <v>96</v>
      </c>
      <c r="C32" s="2" t="s">
        <v>43</v>
      </c>
      <c r="D32" s="120">
        <f>D33+D38+D39</f>
        <v>1728839.6239999998</v>
      </c>
      <c r="E32" s="120">
        <f>E33+E38+E39</f>
        <v>768612.612</v>
      </c>
      <c r="F32" s="120">
        <f>F33+F38+F39</f>
        <v>410755.512</v>
      </c>
      <c r="G32" s="73">
        <f t="shared" si="0"/>
        <v>53.441162113015125</v>
      </c>
      <c r="H32" s="73">
        <f t="shared" si="1"/>
        <v>23.75902925279089</v>
      </c>
      <c r="I32" s="73"/>
      <c r="J32" s="73"/>
      <c r="K32" s="74"/>
      <c r="L32" s="32" t="s">
        <v>78</v>
      </c>
    </row>
    <row r="33" spans="1:12" s="31" customFormat="1" ht="16.5" customHeight="1">
      <c r="A33" s="29"/>
      <c r="B33" s="30"/>
      <c r="C33" s="129" t="s">
        <v>39</v>
      </c>
      <c r="D33" s="122">
        <v>95675.03</v>
      </c>
      <c r="E33" s="122">
        <v>63785.8</v>
      </c>
      <c r="F33" s="122">
        <v>0</v>
      </c>
      <c r="G33" s="72">
        <f t="shared" si="0"/>
        <v>0</v>
      </c>
      <c r="H33" s="72">
        <f t="shared" si="1"/>
        <v>0</v>
      </c>
      <c r="I33" s="72">
        <f>I34+I35+I36+I37</f>
        <v>2958345.4200000004</v>
      </c>
      <c r="J33" s="72">
        <f>I33-D33</f>
        <v>2862670.3900000006</v>
      </c>
      <c r="K33" s="147">
        <f>I33/D33</f>
        <v>30.92076814608786</v>
      </c>
      <c r="L33" s="21">
        <f>G33-95</f>
        <v>-95</v>
      </c>
    </row>
    <row r="34" spans="1:12" s="105" customFormat="1" ht="27" customHeight="1" hidden="1">
      <c r="A34" s="100" t="s">
        <v>2</v>
      </c>
      <c r="B34" s="101"/>
      <c r="C34" s="99" t="s">
        <v>111</v>
      </c>
      <c r="D34" s="89">
        <v>19862.3</v>
      </c>
      <c r="E34" s="89">
        <v>17809.24</v>
      </c>
      <c r="F34" s="89">
        <v>13484.35</v>
      </c>
      <c r="G34" s="102">
        <f>F34/E34*100</f>
        <v>75.71547129467623</v>
      </c>
      <c r="H34" s="102">
        <f>F34/D34*100</f>
        <v>67.8891669142043</v>
      </c>
      <c r="I34" s="91">
        <v>19159.4</v>
      </c>
      <c r="J34" s="91">
        <f>I34-D34</f>
        <v>-702.8999999999978</v>
      </c>
      <c r="K34" s="103">
        <f>I34/D34</f>
        <v>0.9646113491388209</v>
      </c>
      <c r="L34" s="92"/>
    </row>
    <row r="35" spans="1:12" s="105" customFormat="1" ht="39.75" customHeight="1" hidden="1">
      <c r="A35" s="100" t="s">
        <v>2</v>
      </c>
      <c r="B35" s="101"/>
      <c r="C35" s="99" t="s">
        <v>159</v>
      </c>
      <c r="D35" s="89">
        <v>1015.4</v>
      </c>
      <c r="E35" s="89">
        <v>1015.4</v>
      </c>
      <c r="F35" s="89">
        <v>764.59</v>
      </c>
      <c r="G35" s="102">
        <f>F35/E35*100</f>
        <v>75.29938940319086</v>
      </c>
      <c r="H35" s="102">
        <f>F35/D35*100</f>
        <v>75.29938940319086</v>
      </c>
      <c r="I35" s="91">
        <v>769.3</v>
      </c>
      <c r="J35" s="91">
        <f>I35-D35</f>
        <v>-246.10000000000002</v>
      </c>
      <c r="K35" s="103">
        <f>I35/D35</f>
        <v>0.7576324601142407</v>
      </c>
      <c r="L35" s="92"/>
    </row>
    <row r="36" spans="1:12" s="105" customFormat="1" ht="26.25" customHeight="1" hidden="1">
      <c r="A36" s="100" t="s">
        <v>2</v>
      </c>
      <c r="B36" s="101"/>
      <c r="C36" s="99" t="s">
        <v>121</v>
      </c>
      <c r="D36" s="89">
        <v>2979449.87</v>
      </c>
      <c r="E36" s="89">
        <v>2779671.67</v>
      </c>
      <c r="F36" s="89">
        <v>2459659.92</v>
      </c>
      <c r="G36" s="102">
        <f>F36/E36*100</f>
        <v>88.4874262865729</v>
      </c>
      <c r="H36" s="102">
        <f>F36/D36*100</f>
        <v>82.55416359799334</v>
      </c>
      <c r="I36" s="91">
        <v>2936749.7</v>
      </c>
      <c r="J36" s="91">
        <f>I36-D36</f>
        <v>-42700.169999999925</v>
      </c>
      <c r="K36" s="103">
        <f>I36/D36</f>
        <v>0.9856684381805021</v>
      </c>
      <c r="L36" s="92"/>
    </row>
    <row r="37" spans="1:12" s="105" customFormat="1" ht="37.5" customHeight="1" hidden="1">
      <c r="A37" s="100" t="s">
        <v>2</v>
      </c>
      <c r="B37" s="101"/>
      <c r="C37" s="99" t="s">
        <v>165</v>
      </c>
      <c r="D37" s="89">
        <v>1674.3</v>
      </c>
      <c r="E37" s="89">
        <v>1674.3</v>
      </c>
      <c r="F37" s="89">
        <v>1667.02</v>
      </c>
      <c r="G37" s="102">
        <f>F37/E37*100</f>
        <v>99.56519142328138</v>
      </c>
      <c r="H37" s="102">
        <f>F37/D37*100</f>
        <v>99.56519142328138</v>
      </c>
      <c r="I37" s="91">
        <v>1667.02</v>
      </c>
      <c r="J37" s="91">
        <f>I37-D37</f>
        <v>-7.279999999999973</v>
      </c>
      <c r="K37" s="103">
        <f>I37/D37</f>
        <v>0.9956519142328137</v>
      </c>
      <c r="L37" s="92"/>
    </row>
    <row r="38" spans="1:12" s="7" customFormat="1" ht="16.5" customHeight="1">
      <c r="A38" s="27"/>
      <c r="B38" s="28"/>
      <c r="C38" s="129" t="s">
        <v>40</v>
      </c>
      <c r="D38" s="122">
        <v>1240040.244</v>
      </c>
      <c r="E38" s="122">
        <v>363055.548</v>
      </c>
      <c r="F38" s="121">
        <v>356352.926</v>
      </c>
      <c r="G38" s="72">
        <f t="shared" si="0"/>
        <v>98.15383016815927</v>
      </c>
      <c r="H38" s="72">
        <f t="shared" si="1"/>
        <v>28.73720653214542</v>
      </c>
      <c r="I38" s="72"/>
      <c r="J38" s="72"/>
      <c r="K38" s="147"/>
      <c r="L38" s="21">
        <f>G38-95</f>
        <v>3.153830168159274</v>
      </c>
    </row>
    <row r="39" spans="1:12" s="7" customFormat="1" ht="27.75" customHeight="1">
      <c r="A39" s="48"/>
      <c r="B39" s="49"/>
      <c r="C39" s="129" t="s">
        <v>84</v>
      </c>
      <c r="D39" s="122">
        <v>393124.35</v>
      </c>
      <c r="E39" s="122">
        <v>341771.264</v>
      </c>
      <c r="F39" s="121">
        <v>54402.586</v>
      </c>
      <c r="G39" s="72">
        <f t="shared" si="0"/>
        <v>15.917835034837802</v>
      </c>
      <c r="H39" s="72">
        <f t="shared" si="1"/>
        <v>13.838518524736513</v>
      </c>
      <c r="I39" s="72"/>
      <c r="J39" s="72"/>
      <c r="K39" s="147"/>
      <c r="L39" s="21">
        <f>G39-95</f>
        <v>-79.08216496516219</v>
      </c>
    </row>
    <row r="40" spans="1:12" s="7" customFormat="1" ht="36" customHeight="1">
      <c r="A40" s="131" t="s">
        <v>3</v>
      </c>
      <c r="B40" s="132" t="s">
        <v>97</v>
      </c>
      <c r="C40" s="2" t="s">
        <v>44</v>
      </c>
      <c r="D40" s="120">
        <f>D41+D47</f>
        <v>807237.278</v>
      </c>
      <c r="E40" s="120">
        <f>E41+E47</f>
        <v>209560.776</v>
      </c>
      <c r="F40" s="120">
        <f>F41+F47</f>
        <v>203911.46</v>
      </c>
      <c r="G40" s="73">
        <f t="shared" si="0"/>
        <v>97.30421116592925</v>
      </c>
      <c r="H40" s="73">
        <f t="shared" si="1"/>
        <v>25.260411722462596</v>
      </c>
      <c r="I40" s="73"/>
      <c r="J40" s="73"/>
      <c r="K40" s="74"/>
      <c r="L40" s="32" t="s">
        <v>78</v>
      </c>
    </row>
    <row r="41" spans="1:12" s="31" customFormat="1" ht="16.5" customHeight="1">
      <c r="A41" s="171"/>
      <c r="B41" s="172"/>
      <c r="C41" s="136" t="s">
        <v>39</v>
      </c>
      <c r="D41" s="122">
        <v>804214.778</v>
      </c>
      <c r="E41" s="122">
        <v>209560.776</v>
      </c>
      <c r="F41" s="122">
        <v>203911.46</v>
      </c>
      <c r="G41" s="72">
        <f t="shared" si="0"/>
        <v>97.30421116592925</v>
      </c>
      <c r="H41" s="72">
        <f t="shared" si="1"/>
        <v>25.355348543470807</v>
      </c>
      <c r="I41" s="72">
        <f>I42+I43+I44+I45+I46</f>
        <v>721198.06</v>
      </c>
      <c r="J41" s="72">
        <f aca="true" t="shared" si="4" ref="J41:J46">I41-D41</f>
        <v>-83016.718</v>
      </c>
      <c r="K41" s="147">
        <f aca="true" t="shared" si="5" ref="K41:K46">I41/D41</f>
        <v>0.8967729513669792</v>
      </c>
      <c r="L41" s="21">
        <f>G41-95</f>
        <v>2.304211165929246</v>
      </c>
    </row>
    <row r="42" spans="1:12" s="108" customFormat="1" ht="27" customHeight="1" hidden="1">
      <c r="A42" s="133" t="s">
        <v>3</v>
      </c>
      <c r="B42" s="134"/>
      <c r="C42" s="130" t="s">
        <v>111</v>
      </c>
      <c r="D42" s="91">
        <v>10991.3</v>
      </c>
      <c r="E42" s="92">
        <v>9212.01</v>
      </c>
      <c r="F42" s="92">
        <v>8550.48</v>
      </c>
      <c r="G42" s="102">
        <f t="shared" si="0"/>
        <v>92.81883106944086</v>
      </c>
      <c r="H42" s="102">
        <f t="shared" si="1"/>
        <v>77.79316368400461</v>
      </c>
      <c r="I42" s="92">
        <v>10858.8</v>
      </c>
      <c r="J42" s="91">
        <f t="shared" si="4"/>
        <v>-132.5</v>
      </c>
      <c r="K42" s="103">
        <f t="shared" si="5"/>
        <v>0.9879450110541974</v>
      </c>
      <c r="L42" s="92"/>
    </row>
    <row r="43" spans="1:12" s="108" customFormat="1" ht="39.75" customHeight="1" hidden="1">
      <c r="A43" s="133" t="s">
        <v>3</v>
      </c>
      <c r="B43" s="134"/>
      <c r="C43" s="130" t="s">
        <v>159</v>
      </c>
      <c r="D43" s="91">
        <v>250</v>
      </c>
      <c r="E43" s="92">
        <v>250</v>
      </c>
      <c r="F43" s="92">
        <v>170.6</v>
      </c>
      <c r="G43" s="102">
        <f>F43/E43*100</f>
        <v>68.24</v>
      </c>
      <c r="H43" s="102">
        <f>F43/D43*100</f>
        <v>68.24</v>
      </c>
      <c r="I43" s="92">
        <v>240.6</v>
      </c>
      <c r="J43" s="91">
        <f t="shared" si="4"/>
        <v>-9.400000000000006</v>
      </c>
      <c r="K43" s="103">
        <f t="shared" si="5"/>
        <v>0.9623999999999999</v>
      </c>
      <c r="L43" s="92"/>
    </row>
    <row r="44" spans="1:12" s="108" customFormat="1" ht="26.25" customHeight="1" hidden="1">
      <c r="A44" s="133" t="s">
        <v>3</v>
      </c>
      <c r="B44" s="134"/>
      <c r="C44" s="130" t="s">
        <v>121</v>
      </c>
      <c r="D44" s="91">
        <v>729187.27</v>
      </c>
      <c r="E44" s="92">
        <v>653962.77</v>
      </c>
      <c r="F44" s="92">
        <v>612781.33</v>
      </c>
      <c r="G44" s="102">
        <f>F44/E44*100</f>
        <v>93.7027852518271</v>
      </c>
      <c r="H44" s="102">
        <f>F44/D44*100</f>
        <v>84.03620787291034</v>
      </c>
      <c r="I44" s="92">
        <v>708558.34</v>
      </c>
      <c r="J44" s="91">
        <f t="shared" si="4"/>
        <v>-20628.93000000005</v>
      </c>
      <c r="K44" s="103">
        <f t="shared" si="5"/>
        <v>0.9717096953708475</v>
      </c>
      <c r="L44" s="92"/>
    </row>
    <row r="45" spans="1:12" s="108" customFormat="1" ht="41.25" customHeight="1" hidden="1">
      <c r="A45" s="133" t="s">
        <v>3</v>
      </c>
      <c r="B45" s="134"/>
      <c r="C45" s="130" t="s">
        <v>167</v>
      </c>
      <c r="D45" s="91">
        <f>1118+251.65</f>
        <v>1369.65</v>
      </c>
      <c r="E45" s="91">
        <f>1118+251.65</f>
        <v>1369.65</v>
      </c>
      <c r="F45" s="92">
        <v>251.65</v>
      </c>
      <c r="G45" s="102">
        <f>F45/E45*100</f>
        <v>18.373307049246158</v>
      </c>
      <c r="H45" s="102">
        <f>F45/D45*100</f>
        <v>18.373307049246158</v>
      </c>
      <c r="I45" s="91">
        <f>1118+251.65</f>
        <v>1369.65</v>
      </c>
      <c r="J45" s="91">
        <f t="shared" si="4"/>
        <v>0</v>
      </c>
      <c r="K45" s="103">
        <f t="shared" si="5"/>
        <v>1</v>
      </c>
      <c r="L45" s="92"/>
    </row>
    <row r="46" spans="1:12" s="108" customFormat="1" ht="41.25" customHeight="1" hidden="1">
      <c r="A46" s="133" t="s">
        <v>3</v>
      </c>
      <c r="B46" s="134"/>
      <c r="C46" s="130" t="s">
        <v>122</v>
      </c>
      <c r="D46" s="91">
        <v>170.7</v>
      </c>
      <c r="E46" s="92">
        <v>170.7</v>
      </c>
      <c r="F46" s="92">
        <v>70.01</v>
      </c>
      <c r="G46" s="102">
        <f>F46/E46*100</f>
        <v>41.013473930872884</v>
      </c>
      <c r="H46" s="102">
        <f>F46/D46*100</f>
        <v>41.013473930872884</v>
      </c>
      <c r="I46" s="92">
        <v>170.67</v>
      </c>
      <c r="J46" s="91">
        <f t="shared" si="4"/>
        <v>-0.030000000000001137</v>
      </c>
      <c r="K46" s="103">
        <f t="shared" si="5"/>
        <v>0.9998242530755712</v>
      </c>
      <c r="L46" s="92"/>
    </row>
    <row r="47" spans="1:12" s="7" customFormat="1" ht="27.75" customHeight="1">
      <c r="A47" s="169"/>
      <c r="B47" s="170"/>
      <c r="C47" s="136" t="s">
        <v>84</v>
      </c>
      <c r="D47" s="122">
        <v>3022.5</v>
      </c>
      <c r="E47" s="122">
        <v>0</v>
      </c>
      <c r="F47" s="122">
        <v>0</v>
      </c>
      <c r="G47" s="72">
        <v>0</v>
      </c>
      <c r="H47" s="72">
        <f t="shared" si="1"/>
        <v>0</v>
      </c>
      <c r="I47" s="72"/>
      <c r="J47" s="72"/>
      <c r="K47" s="147"/>
      <c r="L47" s="21">
        <f>G47-95</f>
        <v>-95</v>
      </c>
    </row>
    <row r="48" spans="1:12" s="7" customFormat="1" ht="39" customHeight="1">
      <c r="A48" s="78" t="s">
        <v>77</v>
      </c>
      <c r="B48" s="53" t="s">
        <v>98</v>
      </c>
      <c r="C48" s="2" t="s">
        <v>76</v>
      </c>
      <c r="D48" s="120">
        <f>D49+D55</f>
        <v>19501.9</v>
      </c>
      <c r="E48" s="120">
        <f>E49+E55</f>
        <v>1967.728</v>
      </c>
      <c r="F48" s="120">
        <f>F49+F55</f>
        <v>1510.5</v>
      </c>
      <c r="G48" s="73">
        <f t="shared" si="0"/>
        <v>76.76365839181025</v>
      </c>
      <c r="H48" s="73">
        <f t="shared" si="1"/>
        <v>7.745399166235084</v>
      </c>
      <c r="I48" s="73"/>
      <c r="J48" s="73"/>
      <c r="K48" s="74"/>
      <c r="L48" s="32" t="s">
        <v>78</v>
      </c>
    </row>
    <row r="49" spans="1:12" s="31" customFormat="1" ht="16.5" customHeight="1">
      <c r="A49" s="29"/>
      <c r="B49" s="50"/>
      <c r="C49" s="129" t="s">
        <v>39</v>
      </c>
      <c r="D49" s="122">
        <v>19487.5</v>
      </c>
      <c r="E49" s="122">
        <v>1953.328</v>
      </c>
      <c r="F49" s="122">
        <v>1510.5</v>
      </c>
      <c r="G49" s="72">
        <f t="shared" si="0"/>
        <v>77.32956267457386</v>
      </c>
      <c r="H49" s="72">
        <f t="shared" si="1"/>
        <v>7.7511225144323275</v>
      </c>
      <c r="I49" s="72">
        <f>I50+I51+I52+I53+I54</f>
        <v>20494.839999999997</v>
      </c>
      <c r="J49" s="72">
        <f aca="true" t="shared" si="6" ref="J49:J54">I49-D49</f>
        <v>1007.3399999999965</v>
      </c>
      <c r="K49" s="147">
        <f aca="true" t="shared" si="7" ref="K49:K54">I49/D49</f>
        <v>1.051691597177678</v>
      </c>
      <c r="L49" s="21">
        <f>G49-95</f>
        <v>-17.670437325426136</v>
      </c>
    </row>
    <row r="50" spans="1:12" s="105" customFormat="1" ht="25.5" customHeight="1" hidden="1">
      <c r="A50" s="109" t="s">
        <v>77</v>
      </c>
      <c r="B50" s="110"/>
      <c r="C50" s="111" t="s">
        <v>111</v>
      </c>
      <c r="D50" s="93">
        <v>4094.6</v>
      </c>
      <c r="E50" s="94">
        <v>3560.67</v>
      </c>
      <c r="F50" s="94">
        <v>3395.19</v>
      </c>
      <c r="G50" s="112">
        <f t="shared" si="0"/>
        <v>95.35256005190035</v>
      </c>
      <c r="H50" s="112">
        <f t="shared" si="1"/>
        <v>82.91872221950862</v>
      </c>
      <c r="I50" s="94">
        <v>4052.4</v>
      </c>
      <c r="J50" s="93">
        <f t="shared" si="6"/>
        <v>-42.19999999999982</v>
      </c>
      <c r="K50" s="113">
        <f t="shared" si="7"/>
        <v>0.9896937429785572</v>
      </c>
      <c r="L50" s="94"/>
    </row>
    <row r="51" spans="1:12" s="105" customFormat="1" ht="39.75" customHeight="1" hidden="1">
      <c r="A51" s="109" t="s">
        <v>77</v>
      </c>
      <c r="B51" s="110"/>
      <c r="C51" s="99" t="s">
        <v>159</v>
      </c>
      <c r="D51" s="93">
        <v>976.5</v>
      </c>
      <c r="E51" s="94">
        <v>867.6</v>
      </c>
      <c r="F51" s="94">
        <v>840.78</v>
      </c>
      <c r="G51" s="112">
        <f>F51/E51*100</f>
        <v>96.90871369294605</v>
      </c>
      <c r="H51" s="112">
        <f>F51/D51*100</f>
        <v>86.10138248847926</v>
      </c>
      <c r="I51" s="94">
        <v>976.5</v>
      </c>
      <c r="J51" s="93">
        <f t="shared" si="6"/>
        <v>0</v>
      </c>
      <c r="K51" s="113">
        <f t="shared" si="7"/>
        <v>1</v>
      </c>
      <c r="L51" s="94"/>
    </row>
    <row r="52" spans="1:12" s="105" customFormat="1" ht="26.25" customHeight="1" hidden="1">
      <c r="A52" s="109" t="s">
        <v>77</v>
      </c>
      <c r="B52" s="110"/>
      <c r="C52" s="99" t="s">
        <v>121</v>
      </c>
      <c r="D52" s="93">
        <v>13056.6</v>
      </c>
      <c r="E52" s="94">
        <v>11527.22</v>
      </c>
      <c r="F52" s="94">
        <v>11349.25</v>
      </c>
      <c r="G52" s="112">
        <f>F52/E52*100</f>
        <v>98.45608915245828</v>
      </c>
      <c r="H52" s="112">
        <f>F52/D52*100</f>
        <v>86.92347165418256</v>
      </c>
      <c r="I52" s="94">
        <v>12990.98</v>
      </c>
      <c r="J52" s="93">
        <f t="shared" si="6"/>
        <v>-65.6200000000008</v>
      </c>
      <c r="K52" s="113">
        <f t="shared" si="7"/>
        <v>0.9949741892988986</v>
      </c>
      <c r="L52" s="94"/>
    </row>
    <row r="53" spans="1:12" s="105" customFormat="1" ht="40.5" customHeight="1" hidden="1">
      <c r="A53" s="109" t="s">
        <v>77</v>
      </c>
      <c r="B53" s="110"/>
      <c r="C53" s="99" t="s">
        <v>125</v>
      </c>
      <c r="D53" s="93">
        <v>7.2</v>
      </c>
      <c r="E53" s="94">
        <v>7.2</v>
      </c>
      <c r="F53" s="94">
        <v>7.16</v>
      </c>
      <c r="G53" s="112">
        <f>F53/E53*100</f>
        <v>99.44444444444444</v>
      </c>
      <c r="H53" s="112">
        <f>F53/D53*100</f>
        <v>99.44444444444444</v>
      </c>
      <c r="I53" s="94">
        <v>7.16</v>
      </c>
      <c r="J53" s="93">
        <f t="shared" si="6"/>
        <v>-0.040000000000000036</v>
      </c>
      <c r="K53" s="113">
        <f t="shared" si="7"/>
        <v>0.9944444444444445</v>
      </c>
      <c r="L53" s="94"/>
    </row>
    <row r="54" spans="1:12" s="105" customFormat="1" ht="26.25" customHeight="1" hidden="1">
      <c r="A54" s="100" t="s">
        <v>77</v>
      </c>
      <c r="B54" s="114"/>
      <c r="C54" s="99" t="s">
        <v>123</v>
      </c>
      <c r="D54" s="91">
        <v>2475</v>
      </c>
      <c r="E54" s="92">
        <v>2342.65</v>
      </c>
      <c r="F54" s="92">
        <v>2318.96</v>
      </c>
      <c r="G54" s="102">
        <f>F54/E54*100</f>
        <v>98.98875205429748</v>
      </c>
      <c r="H54" s="102">
        <f>F54/D54*100</f>
        <v>93.69535353535353</v>
      </c>
      <c r="I54" s="92">
        <v>2467.8</v>
      </c>
      <c r="J54" s="91">
        <f t="shared" si="6"/>
        <v>-7.199999999999818</v>
      </c>
      <c r="K54" s="103">
        <f t="shared" si="7"/>
        <v>0.9970909090909091</v>
      </c>
      <c r="L54" s="92"/>
    </row>
    <row r="55" spans="1:12" s="7" customFormat="1" ht="27.75" customHeight="1">
      <c r="A55" s="51"/>
      <c r="B55" s="52"/>
      <c r="C55" s="137" t="s">
        <v>84</v>
      </c>
      <c r="D55" s="123">
        <v>14.4</v>
      </c>
      <c r="E55" s="123">
        <v>14.4</v>
      </c>
      <c r="F55" s="123">
        <v>0</v>
      </c>
      <c r="G55" s="77">
        <f t="shared" si="0"/>
        <v>0</v>
      </c>
      <c r="H55" s="77">
        <f t="shared" si="1"/>
        <v>0</v>
      </c>
      <c r="I55" s="77"/>
      <c r="J55" s="77"/>
      <c r="K55" s="149"/>
      <c r="L55" s="33">
        <f>G55-95</f>
        <v>-95</v>
      </c>
    </row>
    <row r="56" spans="1:12" s="7" customFormat="1" ht="36.75" customHeight="1">
      <c r="A56" s="131" t="s">
        <v>4</v>
      </c>
      <c r="B56" s="132" t="s">
        <v>99</v>
      </c>
      <c r="C56" s="2" t="s">
        <v>45</v>
      </c>
      <c r="D56" s="120">
        <f>D57+D64+D65</f>
        <v>7861313.438999999</v>
      </c>
      <c r="E56" s="120">
        <f>E57+E64+E65</f>
        <v>3432659.3989999997</v>
      </c>
      <c r="F56" s="120">
        <f>F57+F64+F65</f>
        <v>2819838.707</v>
      </c>
      <c r="G56" s="73">
        <f t="shared" si="0"/>
        <v>82.14734930653107</v>
      </c>
      <c r="H56" s="73">
        <f t="shared" si="1"/>
        <v>35.86981652468876</v>
      </c>
      <c r="I56" s="73"/>
      <c r="J56" s="73"/>
      <c r="K56" s="74"/>
      <c r="L56" s="32" t="s">
        <v>78</v>
      </c>
    </row>
    <row r="57" spans="1:12" s="31" customFormat="1" ht="18" customHeight="1">
      <c r="A57" s="171"/>
      <c r="B57" s="172"/>
      <c r="C57" s="136" t="s">
        <v>39</v>
      </c>
      <c r="D57" s="122">
        <f>4587812.63-23947.968</f>
        <v>4563864.662</v>
      </c>
      <c r="E57" s="122">
        <v>1711322.736</v>
      </c>
      <c r="F57" s="122">
        <v>1539737.096</v>
      </c>
      <c r="G57" s="72">
        <f t="shared" si="0"/>
        <v>89.97350783750704</v>
      </c>
      <c r="H57" s="72">
        <f t="shared" si="1"/>
        <v>33.73757133554545</v>
      </c>
      <c r="I57" s="72">
        <f>I58+I59+I60+I61+I62+I63</f>
        <v>4370955.5200000005</v>
      </c>
      <c r="J57" s="72">
        <f aca="true" t="shared" si="8" ref="J57:J63">I57-D57</f>
        <v>-192909.14199999906</v>
      </c>
      <c r="K57" s="147">
        <f aca="true" t="shared" si="9" ref="K57:K63">I57/D57</f>
        <v>0.9577311869902247</v>
      </c>
      <c r="L57" s="21">
        <f>G57-95</f>
        <v>-5.026492162492957</v>
      </c>
    </row>
    <row r="58" spans="1:12" s="105" customFormat="1" ht="27" customHeight="1" hidden="1">
      <c r="A58" s="133" t="s">
        <v>4</v>
      </c>
      <c r="B58" s="134"/>
      <c r="C58" s="130" t="s">
        <v>111</v>
      </c>
      <c r="D58" s="89">
        <v>70393.9</v>
      </c>
      <c r="E58" s="89">
        <v>58981</v>
      </c>
      <c r="F58" s="89">
        <v>51540.02</v>
      </c>
      <c r="G58" s="102">
        <f t="shared" si="0"/>
        <v>87.3841067462403</v>
      </c>
      <c r="H58" s="102">
        <f t="shared" si="1"/>
        <v>73.21659973378375</v>
      </c>
      <c r="I58" s="91">
        <v>67804.1</v>
      </c>
      <c r="J58" s="91">
        <f t="shared" si="8"/>
        <v>-2589.7999999999884</v>
      </c>
      <c r="K58" s="103">
        <f t="shared" si="9"/>
        <v>0.9632098804015691</v>
      </c>
      <c r="L58" s="92"/>
    </row>
    <row r="59" spans="1:12" s="105" customFormat="1" ht="39.75" customHeight="1" hidden="1">
      <c r="A59" s="133" t="s">
        <v>4</v>
      </c>
      <c r="B59" s="134"/>
      <c r="C59" s="130" t="s">
        <v>159</v>
      </c>
      <c r="D59" s="89">
        <v>7326.6</v>
      </c>
      <c r="E59" s="89">
        <v>7326.6</v>
      </c>
      <c r="F59" s="89">
        <v>6090.86</v>
      </c>
      <c r="G59" s="102">
        <f>F59/E59*100</f>
        <v>83.13351349875794</v>
      </c>
      <c r="H59" s="102">
        <f>F59/D59*100</f>
        <v>83.13351349875794</v>
      </c>
      <c r="I59" s="91">
        <v>6429.8</v>
      </c>
      <c r="J59" s="91">
        <f t="shared" si="8"/>
        <v>-896.8000000000002</v>
      </c>
      <c r="K59" s="103">
        <f t="shared" si="9"/>
        <v>0.8775967024267737</v>
      </c>
      <c r="L59" s="92"/>
    </row>
    <row r="60" spans="1:12" s="105" customFormat="1" ht="27" customHeight="1" hidden="1">
      <c r="A60" s="133" t="s">
        <v>4</v>
      </c>
      <c r="B60" s="134"/>
      <c r="C60" s="130" t="s">
        <v>121</v>
      </c>
      <c r="D60" s="89">
        <v>4373428.37</v>
      </c>
      <c r="E60" s="89">
        <v>4072989.44</v>
      </c>
      <c r="F60" s="89">
        <v>3908318.05</v>
      </c>
      <c r="G60" s="102">
        <f>F60/E60*100</f>
        <v>95.95698951775333</v>
      </c>
      <c r="H60" s="102">
        <f>F60/D60*100</f>
        <v>89.36508659452447</v>
      </c>
      <c r="I60" s="91">
        <v>4257253.88</v>
      </c>
      <c r="J60" s="91">
        <f t="shared" si="8"/>
        <v>-116174.49000000022</v>
      </c>
      <c r="K60" s="103">
        <f t="shared" si="9"/>
        <v>0.9734362883826081</v>
      </c>
      <c r="L60" s="92"/>
    </row>
    <row r="61" spans="1:12" s="105" customFormat="1" ht="38.25" customHeight="1" hidden="1">
      <c r="A61" s="133" t="s">
        <v>4</v>
      </c>
      <c r="B61" s="134"/>
      <c r="C61" s="130" t="s">
        <v>122</v>
      </c>
      <c r="D61" s="89">
        <f>38526.6+2478.36</f>
        <v>41004.96</v>
      </c>
      <c r="E61" s="89">
        <f>38526.6+2215.57</f>
        <v>40742.17</v>
      </c>
      <c r="F61" s="89">
        <f>31475.88+2059.77</f>
        <v>33535.65</v>
      </c>
      <c r="G61" s="102">
        <f>F61/E61*100</f>
        <v>82.31188962198136</v>
      </c>
      <c r="H61" s="102">
        <f>F61/D61*100</f>
        <v>81.78437437812401</v>
      </c>
      <c r="I61" s="91">
        <f>31449.49+2059.77</f>
        <v>33509.26</v>
      </c>
      <c r="J61" s="91">
        <f t="shared" si="8"/>
        <v>-7495.699999999997</v>
      </c>
      <c r="K61" s="103">
        <f t="shared" si="9"/>
        <v>0.8172001631022199</v>
      </c>
      <c r="L61" s="92"/>
    </row>
    <row r="62" spans="1:12" s="105" customFormat="1" ht="38.25" customHeight="1" hidden="1">
      <c r="A62" s="133" t="s">
        <v>4</v>
      </c>
      <c r="B62" s="134"/>
      <c r="C62" s="130" t="s">
        <v>165</v>
      </c>
      <c r="D62" s="89">
        <v>2007.65</v>
      </c>
      <c r="E62" s="89">
        <v>2007.65</v>
      </c>
      <c r="F62" s="89">
        <v>1991.31</v>
      </c>
      <c r="G62" s="102">
        <f>F62/E62*100</f>
        <v>99.18611311732623</v>
      </c>
      <c r="H62" s="102">
        <f>F62/D62*100</f>
        <v>99.18611311732623</v>
      </c>
      <c r="I62" s="91">
        <v>1998.48</v>
      </c>
      <c r="J62" s="91">
        <f t="shared" si="8"/>
        <v>-9.170000000000073</v>
      </c>
      <c r="K62" s="103">
        <f t="shared" si="9"/>
        <v>0.9954324707991931</v>
      </c>
      <c r="L62" s="92"/>
    </row>
    <row r="63" spans="1:12" s="105" customFormat="1" ht="38.25" customHeight="1" hidden="1">
      <c r="A63" s="133" t="s">
        <v>4</v>
      </c>
      <c r="B63" s="134"/>
      <c r="C63" s="130" t="s">
        <v>129</v>
      </c>
      <c r="D63" s="89">
        <v>4836.2</v>
      </c>
      <c r="E63" s="89">
        <v>4400</v>
      </c>
      <c r="F63" s="89">
        <v>3960</v>
      </c>
      <c r="G63" s="102">
        <f>F63/E63*100</f>
        <v>90</v>
      </c>
      <c r="H63" s="102">
        <f>F63/D63*100</f>
        <v>81.88246970762168</v>
      </c>
      <c r="I63" s="91">
        <v>3960</v>
      </c>
      <c r="J63" s="91">
        <f t="shared" si="8"/>
        <v>-876.1999999999998</v>
      </c>
      <c r="K63" s="103">
        <f t="shared" si="9"/>
        <v>0.8188246970762169</v>
      </c>
      <c r="L63" s="92"/>
    </row>
    <row r="64" spans="1:12" s="7" customFormat="1" ht="16.5" customHeight="1">
      <c r="A64" s="173"/>
      <c r="B64" s="174"/>
      <c r="C64" s="136" t="s">
        <v>40</v>
      </c>
      <c r="D64" s="122">
        <v>2855259.767</v>
      </c>
      <c r="E64" s="122">
        <v>1680236.269</v>
      </c>
      <c r="F64" s="121">
        <v>1253898.008</v>
      </c>
      <c r="G64" s="72">
        <f t="shared" si="0"/>
        <v>74.62629102431308</v>
      </c>
      <c r="H64" s="72">
        <f t="shared" si="1"/>
        <v>43.91537409282593</v>
      </c>
      <c r="I64" s="72"/>
      <c r="J64" s="72"/>
      <c r="K64" s="147"/>
      <c r="L64" s="21">
        <f>G64-95</f>
        <v>-20.373708975686924</v>
      </c>
    </row>
    <row r="65" spans="1:12" s="7" customFormat="1" ht="27" customHeight="1">
      <c r="A65" s="169"/>
      <c r="B65" s="170"/>
      <c r="C65" s="136" t="s">
        <v>84</v>
      </c>
      <c r="D65" s="122">
        <v>442189.01</v>
      </c>
      <c r="E65" s="122">
        <v>41100.394</v>
      </c>
      <c r="F65" s="122">
        <v>26203.603</v>
      </c>
      <c r="G65" s="72">
        <f t="shared" si="0"/>
        <v>63.755113880416815</v>
      </c>
      <c r="H65" s="72">
        <f t="shared" si="1"/>
        <v>5.925882915995582</v>
      </c>
      <c r="I65" s="72"/>
      <c r="J65" s="72"/>
      <c r="K65" s="74"/>
      <c r="L65" s="21">
        <f>G65-95</f>
        <v>-31.244886119583185</v>
      </c>
    </row>
    <row r="66" spans="1:12" s="7" customFormat="1" ht="28.5" customHeight="1">
      <c r="A66" s="78" t="s">
        <v>5</v>
      </c>
      <c r="B66" s="53" t="s">
        <v>6</v>
      </c>
      <c r="C66" s="2" t="s">
        <v>46</v>
      </c>
      <c r="D66" s="120">
        <f>D67+D81</f>
        <v>296330.50800000003</v>
      </c>
      <c r="E66" s="120">
        <f>E67+E81</f>
        <v>115957.156</v>
      </c>
      <c r="F66" s="120">
        <f>F67+F81</f>
        <v>112198.01540999999</v>
      </c>
      <c r="G66" s="167">
        <f t="shared" si="0"/>
        <v>96.75816420506207</v>
      </c>
      <c r="H66" s="73">
        <f t="shared" si="1"/>
        <v>37.862458431043486</v>
      </c>
      <c r="I66" s="73"/>
      <c r="J66" s="73"/>
      <c r="K66" s="74"/>
      <c r="L66" s="32" t="s">
        <v>78</v>
      </c>
    </row>
    <row r="67" spans="1:12" s="31" customFormat="1" ht="17.25" customHeight="1">
      <c r="A67" s="29"/>
      <c r="B67" s="30"/>
      <c r="C67" s="129" t="s">
        <v>39</v>
      </c>
      <c r="D67" s="122">
        <v>292847.34</v>
      </c>
      <c r="E67" s="122">
        <v>114860.95</v>
      </c>
      <c r="F67" s="122">
        <v>111342.639</v>
      </c>
      <c r="G67" s="72">
        <f t="shared" si="0"/>
        <v>96.93689543748332</v>
      </c>
      <c r="H67" s="72">
        <f t="shared" si="1"/>
        <v>38.020710381046996</v>
      </c>
      <c r="I67" s="72">
        <f>I68+I69+I70+I71+I72+I73+I74+I75+I76+I77+I78+I79+I80</f>
        <v>263332.006</v>
      </c>
      <c r="J67" s="72">
        <f aca="true" t="shared" si="10" ref="J67:J79">I67-D67</f>
        <v>-29515.33400000003</v>
      </c>
      <c r="K67" s="150">
        <f aca="true" t="shared" si="11" ref="K67:K79">I67/D67</f>
        <v>0.8992125590077068</v>
      </c>
      <c r="L67" s="21">
        <f>G67-95</f>
        <v>1.9368954374833152</v>
      </c>
    </row>
    <row r="68" spans="1:12" s="105" customFormat="1" ht="27" customHeight="1" hidden="1">
      <c r="A68" s="100" t="s">
        <v>5</v>
      </c>
      <c r="B68" s="101"/>
      <c r="C68" s="99" t="s">
        <v>111</v>
      </c>
      <c r="D68" s="89">
        <v>29082.82</v>
      </c>
      <c r="E68" s="89">
        <v>26682.83</v>
      </c>
      <c r="F68" s="89">
        <v>25016.48</v>
      </c>
      <c r="G68" s="102">
        <f t="shared" si="0"/>
        <v>93.75497276713152</v>
      </c>
      <c r="H68" s="102">
        <f t="shared" si="1"/>
        <v>86.01806839914423</v>
      </c>
      <c r="I68" s="91">
        <v>28685.1</v>
      </c>
      <c r="J68" s="91">
        <f t="shared" si="10"/>
        <v>-397.72000000000116</v>
      </c>
      <c r="K68" s="103">
        <f t="shared" si="11"/>
        <v>0.9863245723764064</v>
      </c>
      <c r="L68" s="92"/>
    </row>
    <row r="69" spans="1:12" s="105" customFormat="1" ht="39.75" customHeight="1" hidden="1">
      <c r="A69" s="100" t="s">
        <v>5</v>
      </c>
      <c r="B69" s="101"/>
      <c r="C69" s="99" t="s">
        <v>159</v>
      </c>
      <c r="D69" s="89">
        <v>426</v>
      </c>
      <c r="E69" s="89">
        <v>426</v>
      </c>
      <c r="F69" s="89">
        <v>340.6</v>
      </c>
      <c r="G69" s="102">
        <f t="shared" si="0"/>
        <v>79.9530516431925</v>
      </c>
      <c r="H69" s="102">
        <f>F69/D69*100</f>
        <v>79.9530516431925</v>
      </c>
      <c r="I69" s="91">
        <v>426</v>
      </c>
      <c r="J69" s="91">
        <f>I69-D69</f>
        <v>0</v>
      </c>
      <c r="K69" s="103">
        <f>I69/D69</f>
        <v>1</v>
      </c>
      <c r="L69" s="92"/>
    </row>
    <row r="70" spans="1:12" s="105" customFormat="1" ht="38.25" customHeight="1" hidden="1">
      <c r="A70" s="100" t="s">
        <v>5</v>
      </c>
      <c r="B70" s="101"/>
      <c r="C70" s="99" t="s">
        <v>166</v>
      </c>
      <c r="D70" s="89">
        <v>96.6</v>
      </c>
      <c r="E70" s="89">
        <v>96.6</v>
      </c>
      <c r="F70" s="89">
        <v>96.6</v>
      </c>
      <c r="G70" s="102">
        <f>F70/E70*100</f>
        <v>100</v>
      </c>
      <c r="H70" s="102">
        <f>F70/D70*100</f>
        <v>100</v>
      </c>
      <c r="I70" s="91">
        <v>96.6</v>
      </c>
      <c r="J70" s="91">
        <f>I70-D70</f>
        <v>0</v>
      </c>
      <c r="K70" s="103">
        <f>I70/D70</f>
        <v>1</v>
      </c>
      <c r="L70" s="92"/>
    </row>
    <row r="71" spans="1:12" s="105" customFormat="1" ht="27" customHeight="1" hidden="1">
      <c r="A71" s="100" t="s">
        <v>5</v>
      </c>
      <c r="B71" s="101"/>
      <c r="C71" s="99" t="s">
        <v>114</v>
      </c>
      <c r="D71" s="89">
        <v>1026.3</v>
      </c>
      <c r="E71" s="89">
        <v>921.3</v>
      </c>
      <c r="F71" s="89">
        <v>827.97</v>
      </c>
      <c r="G71" s="102">
        <f t="shared" si="0"/>
        <v>89.86974926733964</v>
      </c>
      <c r="H71" s="102">
        <f t="shared" si="1"/>
        <v>80.67524115755627</v>
      </c>
      <c r="I71" s="91">
        <v>845.76</v>
      </c>
      <c r="J71" s="91">
        <f t="shared" si="10"/>
        <v>-180.53999999999996</v>
      </c>
      <c r="K71" s="103">
        <f t="shared" si="11"/>
        <v>0.8240865244080678</v>
      </c>
      <c r="L71" s="92"/>
    </row>
    <row r="72" spans="1:12" s="105" customFormat="1" ht="27.75" customHeight="1" hidden="1">
      <c r="A72" s="100" t="s">
        <v>5</v>
      </c>
      <c r="B72" s="101"/>
      <c r="C72" s="99" t="s">
        <v>113</v>
      </c>
      <c r="D72" s="89">
        <v>533.8</v>
      </c>
      <c r="E72" s="89">
        <v>533.8</v>
      </c>
      <c r="F72" s="89">
        <v>533.79</v>
      </c>
      <c r="G72" s="102">
        <f aca="true" t="shared" si="12" ref="G72:G79">F72/E72*100</f>
        <v>99.99812663919072</v>
      </c>
      <c r="H72" s="102">
        <f>F72/D72*100</f>
        <v>99.99812663919072</v>
      </c>
      <c r="I72" s="91">
        <v>533.79</v>
      </c>
      <c r="J72" s="91">
        <f>I72-D72</f>
        <v>-0.009999999999990905</v>
      </c>
      <c r="K72" s="103">
        <f>I72/D72</f>
        <v>0.9999812663919071</v>
      </c>
      <c r="L72" s="92"/>
    </row>
    <row r="73" spans="1:12" s="105" customFormat="1" ht="27.75" customHeight="1" hidden="1">
      <c r="A73" s="100" t="s">
        <v>5</v>
      </c>
      <c r="B73" s="101"/>
      <c r="C73" s="99" t="s">
        <v>112</v>
      </c>
      <c r="D73" s="89">
        <v>1032</v>
      </c>
      <c r="E73" s="89">
        <v>984</v>
      </c>
      <c r="F73" s="89">
        <v>936.09</v>
      </c>
      <c r="G73" s="102">
        <f t="shared" si="12"/>
        <v>95.1310975609756</v>
      </c>
      <c r="H73" s="102">
        <f>F73/D73*100</f>
        <v>90.7063953488372</v>
      </c>
      <c r="I73" s="91">
        <v>995.64</v>
      </c>
      <c r="J73" s="91">
        <f>I73-D73</f>
        <v>-36.360000000000014</v>
      </c>
      <c r="K73" s="103">
        <f>I73/D73</f>
        <v>0.9647674418604651</v>
      </c>
      <c r="L73" s="92"/>
    </row>
    <row r="74" spans="1:12" s="105" customFormat="1" ht="27" customHeight="1" hidden="1">
      <c r="A74" s="100" t="s">
        <v>5</v>
      </c>
      <c r="B74" s="101"/>
      <c r="C74" s="99" t="s">
        <v>115</v>
      </c>
      <c r="D74" s="89">
        <v>5756.2</v>
      </c>
      <c r="E74" s="89">
        <v>5293.6</v>
      </c>
      <c r="F74" s="89">
        <v>5242.5</v>
      </c>
      <c r="G74" s="102">
        <f t="shared" si="12"/>
        <v>99.03468339126492</v>
      </c>
      <c r="H74" s="102">
        <f t="shared" si="1"/>
        <v>91.07570966957368</v>
      </c>
      <c r="I74" s="91">
        <v>5727.446</v>
      </c>
      <c r="J74" s="91">
        <f t="shared" si="10"/>
        <v>-28.753999999999905</v>
      </c>
      <c r="K74" s="103">
        <f t="shared" si="11"/>
        <v>0.9950046905944895</v>
      </c>
      <c r="L74" s="92"/>
    </row>
    <row r="75" spans="1:12" s="105" customFormat="1" ht="26.25" customHeight="1" hidden="1">
      <c r="A75" s="100" t="s">
        <v>5</v>
      </c>
      <c r="B75" s="101"/>
      <c r="C75" s="99" t="s">
        <v>134</v>
      </c>
      <c r="D75" s="89">
        <v>673</v>
      </c>
      <c r="E75" s="89">
        <v>581.7</v>
      </c>
      <c r="F75" s="89">
        <v>574</v>
      </c>
      <c r="G75" s="102">
        <f>F75/E75*100</f>
        <v>98.67629362214198</v>
      </c>
      <c r="H75" s="102">
        <f>F75/D75*100</f>
        <v>85.28974739970282</v>
      </c>
      <c r="I75" s="91">
        <v>673</v>
      </c>
      <c r="J75" s="91">
        <f>I75-D75</f>
        <v>0</v>
      </c>
      <c r="K75" s="103">
        <f>I75/D75</f>
        <v>1</v>
      </c>
      <c r="L75" s="92"/>
    </row>
    <row r="76" spans="1:12" s="105" customFormat="1" ht="26.25" customHeight="1" hidden="1">
      <c r="A76" s="100" t="s">
        <v>5</v>
      </c>
      <c r="B76" s="101"/>
      <c r="C76" s="99" t="s">
        <v>135</v>
      </c>
      <c r="D76" s="89">
        <v>150</v>
      </c>
      <c r="E76" s="89">
        <v>150</v>
      </c>
      <c r="F76" s="89">
        <v>150</v>
      </c>
      <c r="G76" s="102">
        <f>F76/E76*100</f>
        <v>100</v>
      </c>
      <c r="H76" s="102">
        <f>F76/D76*100</f>
        <v>100</v>
      </c>
      <c r="I76" s="91">
        <v>150</v>
      </c>
      <c r="J76" s="91">
        <f>I76-D76</f>
        <v>0</v>
      </c>
      <c r="K76" s="103">
        <f>I76/D76</f>
        <v>1</v>
      </c>
      <c r="L76" s="92"/>
    </row>
    <row r="77" spans="1:12" s="105" customFormat="1" ht="26.25" customHeight="1" hidden="1">
      <c r="A77" s="100" t="s">
        <v>5</v>
      </c>
      <c r="B77" s="101"/>
      <c r="C77" s="115" t="s">
        <v>136</v>
      </c>
      <c r="D77" s="89">
        <v>213923.76</v>
      </c>
      <c r="E77" s="89">
        <v>191945.92</v>
      </c>
      <c r="F77" s="89">
        <v>182046.58</v>
      </c>
      <c r="G77" s="102">
        <f t="shared" si="12"/>
        <v>94.84264109390811</v>
      </c>
      <c r="H77" s="102">
        <f t="shared" si="1"/>
        <v>85.09881277329829</v>
      </c>
      <c r="I77" s="91">
        <v>213581.43</v>
      </c>
      <c r="J77" s="91">
        <f t="shared" si="10"/>
        <v>-342.3300000000163</v>
      </c>
      <c r="K77" s="103">
        <f t="shared" si="11"/>
        <v>0.9983997569975396</v>
      </c>
      <c r="L77" s="92"/>
    </row>
    <row r="78" spans="1:12" s="105" customFormat="1" ht="26.25" customHeight="1" hidden="1">
      <c r="A78" s="100" t="s">
        <v>5</v>
      </c>
      <c r="B78" s="101"/>
      <c r="C78" s="116" t="s">
        <v>137</v>
      </c>
      <c r="D78" s="89">
        <v>250</v>
      </c>
      <c r="E78" s="89">
        <v>250</v>
      </c>
      <c r="F78" s="89">
        <v>243.04</v>
      </c>
      <c r="G78" s="102">
        <f t="shared" si="12"/>
        <v>97.216</v>
      </c>
      <c r="H78" s="102">
        <f t="shared" si="1"/>
        <v>97.216</v>
      </c>
      <c r="I78" s="89">
        <v>243.04</v>
      </c>
      <c r="J78" s="91">
        <f t="shared" si="10"/>
        <v>-6.960000000000008</v>
      </c>
      <c r="K78" s="103">
        <f t="shared" si="11"/>
        <v>0.9721599999999999</v>
      </c>
      <c r="L78" s="92"/>
    </row>
    <row r="79" spans="1:12" s="105" customFormat="1" ht="26.25" customHeight="1" hidden="1">
      <c r="A79" s="100" t="s">
        <v>5</v>
      </c>
      <c r="B79" s="101"/>
      <c r="C79" s="115" t="s">
        <v>138</v>
      </c>
      <c r="D79" s="89">
        <v>1685.02</v>
      </c>
      <c r="E79" s="89">
        <v>1647.12</v>
      </c>
      <c r="F79" s="89">
        <v>1123.32</v>
      </c>
      <c r="G79" s="102">
        <f t="shared" si="12"/>
        <v>68.19903832143378</v>
      </c>
      <c r="H79" s="102">
        <f t="shared" si="1"/>
        <v>66.66508409395733</v>
      </c>
      <c r="I79" s="91">
        <v>1435.8</v>
      </c>
      <c r="J79" s="91">
        <f t="shared" si="10"/>
        <v>-249.22000000000003</v>
      </c>
      <c r="K79" s="103">
        <f t="shared" si="11"/>
        <v>0.8520967110182668</v>
      </c>
      <c r="L79" s="92"/>
    </row>
    <row r="80" spans="1:12" s="105" customFormat="1" ht="53.25" customHeight="1" hidden="1">
      <c r="A80" s="100" t="s">
        <v>5</v>
      </c>
      <c r="B80" s="101"/>
      <c r="C80" s="99" t="s">
        <v>116</v>
      </c>
      <c r="D80" s="89">
        <v>10744.03</v>
      </c>
      <c r="E80" s="89">
        <v>10003.55</v>
      </c>
      <c r="F80" s="89">
        <v>9159.51</v>
      </c>
      <c r="G80" s="102">
        <f>F80/E80*100</f>
        <v>91.56259527867607</v>
      </c>
      <c r="H80" s="102">
        <f>F80/D80*100</f>
        <v>85.25208883445038</v>
      </c>
      <c r="I80" s="91">
        <v>9938.4</v>
      </c>
      <c r="J80" s="91">
        <f>I80-D80</f>
        <v>-805.630000000001</v>
      </c>
      <c r="K80" s="103">
        <f>I80/D80</f>
        <v>0.9250160321592549</v>
      </c>
      <c r="L80" s="92"/>
    </row>
    <row r="81" spans="1:12" s="7" customFormat="1" ht="18" customHeight="1">
      <c r="A81" s="27"/>
      <c r="B81" s="28"/>
      <c r="C81" s="129" t="s">
        <v>40</v>
      </c>
      <c r="D81" s="122">
        <v>3483.168</v>
      </c>
      <c r="E81" s="122">
        <v>1096.206</v>
      </c>
      <c r="F81" s="122">
        <v>855.37641</v>
      </c>
      <c r="G81" s="72">
        <f aca="true" t="shared" si="13" ref="G81:G86">F81/E81*100</f>
        <v>78.03062654282134</v>
      </c>
      <c r="H81" s="72">
        <f t="shared" si="1"/>
        <v>24.557426170658434</v>
      </c>
      <c r="I81" s="72"/>
      <c r="J81" s="72"/>
      <c r="K81" s="147"/>
      <c r="L81" s="21">
        <f>G81-95</f>
        <v>-16.969373457178662</v>
      </c>
    </row>
    <row r="82" spans="1:12" s="7" customFormat="1" ht="28.5" customHeight="1">
      <c r="A82" s="1" t="s">
        <v>7</v>
      </c>
      <c r="B82" s="2" t="s">
        <v>8</v>
      </c>
      <c r="C82" s="2" t="s">
        <v>47</v>
      </c>
      <c r="D82" s="120">
        <f>D83+D97</f>
        <v>372529.4</v>
      </c>
      <c r="E82" s="120">
        <f>E83+E97</f>
        <v>91689.70999999999</v>
      </c>
      <c r="F82" s="120">
        <f>F83+F97</f>
        <v>89285.551</v>
      </c>
      <c r="G82" s="73">
        <f t="shared" si="13"/>
        <v>97.3779402290617</v>
      </c>
      <c r="H82" s="73">
        <f aca="true" t="shared" si="14" ref="H82:H96">F82/D82*100</f>
        <v>23.96738378232698</v>
      </c>
      <c r="I82" s="73"/>
      <c r="J82" s="73"/>
      <c r="K82" s="74"/>
      <c r="L82" s="32" t="s">
        <v>78</v>
      </c>
    </row>
    <row r="83" spans="1:12" s="31" customFormat="1" ht="16.5" customHeight="1">
      <c r="A83" s="29"/>
      <c r="B83" s="30"/>
      <c r="C83" s="129" t="s">
        <v>39</v>
      </c>
      <c r="D83" s="122">
        <v>366446</v>
      </c>
      <c r="E83" s="122">
        <v>89952.9</v>
      </c>
      <c r="F83" s="122">
        <v>87630.49</v>
      </c>
      <c r="G83" s="72">
        <f t="shared" si="13"/>
        <v>97.41819329893757</v>
      </c>
      <c r="H83" s="72">
        <f t="shared" si="14"/>
        <v>23.913616194473402</v>
      </c>
      <c r="I83" s="72">
        <f>I84+I85+I86+I87+I88+I89+I90+I91+I92+I93+I94+I95+I96</f>
        <v>352539.72000000003</v>
      </c>
      <c r="J83" s="72">
        <f aca="true" t="shared" si="15" ref="J83:J96">I83-D83</f>
        <v>-13906.27999999997</v>
      </c>
      <c r="K83" s="147">
        <f aca="true" t="shared" si="16" ref="K83:K96">I83/D83</f>
        <v>0.9620509433859287</v>
      </c>
      <c r="L83" s="21">
        <f>G83-95</f>
        <v>2.4181932989375667</v>
      </c>
    </row>
    <row r="84" spans="1:12" s="105" customFormat="1" ht="26.25" customHeight="1" hidden="1">
      <c r="A84" s="100" t="s">
        <v>7</v>
      </c>
      <c r="B84" s="101"/>
      <c r="C84" s="99" t="s">
        <v>111</v>
      </c>
      <c r="D84" s="89">
        <v>36445.1</v>
      </c>
      <c r="E84" s="89">
        <v>33195</v>
      </c>
      <c r="F84" s="91">
        <v>32468.63</v>
      </c>
      <c r="G84" s="102">
        <f t="shared" si="13"/>
        <v>97.81180900738063</v>
      </c>
      <c r="H84" s="102">
        <f t="shared" si="14"/>
        <v>89.089150530524</v>
      </c>
      <c r="I84" s="91">
        <v>35845.7</v>
      </c>
      <c r="J84" s="91">
        <f t="shared" si="15"/>
        <v>-599.4000000000015</v>
      </c>
      <c r="K84" s="103">
        <f t="shared" si="16"/>
        <v>0.9835533446197157</v>
      </c>
      <c r="L84" s="92"/>
    </row>
    <row r="85" spans="1:12" s="105" customFormat="1" ht="39" customHeight="1" hidden="1">
      <c r="A85" s="100" t="s">
        <v>7</v>
      </c>
      <c r="B85" s="101"/>
      <c r="C85" s="99" t="s">
        <v>159</v>
      </c>
      <c r="D85" s="89">
        <v>1317.65</v>
      </c>
      <c r="E85" s="89">
        <v>878.85</v>
      </c>
      <c r="F85" s="89">
        <v>870.85</v>
      </c>
      <c r="G85" s="102">
        <f t="shared" si="13"/>
        <v>99.08971951982704</v>
      </c>
      <c r="H85" s="102">
        <f t="shared" si="14"/>
        <v>66.09114711797518</v>
      </c>
      <c r="I85" s="91">
        <v>1302.6</v>
      </c>
      <c r="J85" s="91">
        <f t="shared" si="15"/>
        <v>-15.050000000000182</v>
      </c>
      <c r="K85" s="103">
        <f t="shared" si="16"/>
        <v>0.9885781504951997</v>
      </c>
      <c r="L85" s="92"/>
    </row>
    <row r="86" spans="1:12" s="105" customFormat="1" ht="39.75" customHeight="1" hidden="1">
      <c r="A86" s="100" t="s">
        <v>7</v>
      </c>
      <c r="B86" s="101"/>
      <c r="C86" s="99" t="s">
        <v>166</v>
      </c>
      <c r="D86" s="89">
        <v>328.9</v>
      </c>
      <c r="E86" s="89">
        <v>328.9</v>
      </c>
      <c r="F86" s="89">
        <v>328.9</v>
      </c>
      <c r="G86" s="102">
        <f t="shared" si="13"/>
        <v>100</v>
      </c>
      <c r="H86" s="102">
        <f t="shared" si="14"/>
        <v>100</v>
      </c>
      <c r="I86" s="91">
        <v>328.9</v>
      </c>
      <c r="J86" s="91">
        <f t="shared" si="15"/>
        <v>0</v>
      </c>
      <c r="K86" s="103">
        <f t="shared" si="16"/>
        <v>1</v>
      </c>
      <c r="L86" s="92"/>
    </row>
    <row r="87" spans="1:12" s="104" customFormat="1" ht="26.25" customHeight="1" hidden="1">
      <c r="A87" s="100" t="s">
        <v>7</v>
      </c>
      <c r="B87" s="101"/>
      <c r="C87" s="99" t="s">
        <v>114</v>
      </c>
      <c r="D87" s="89">
        <v>5844.8</v>
      </c>
      <c r="E87" s="89">
        <v>4634.8</v>
      </c>
      <c r="F87" s="89">
        <v>4454.8</v>
      </c>
      <c r="G87" s="102">
        <f aca="true" t="shared" si="17" ref="G87:G96">F87/E87*100</f>
        <v>96.1163372745318</v>
      </c>
      <c r="H87" s="102">
        <f t="shared" si="14"/>
        <v>76.21817684095265</v>
      </c>
      <c r="I87" s="91">
        <v>5813.8</v>
      </c>
      <c r="J87" s="91">
        <f t="shared" si="15"/>
        <v>-31</v>
      </c>
      <c r="K87" s="103">
        <f t="shared" si="16"/>
        <v>0.9946961401587736</v>
      </c>
      <c r="L87" s="92"/>
    </row>
    <row r="88" spans="1:12" s="104" customFormat="1" ht="26.25" customHeight="1" hidden="1">
      <c r="A88" s="100" t="s">
        <v>7</v>
      </c>
      <c r="B88" s="101"/>
      <c r="C88" s="99" t="s">
        <v>113</v>
      </c>
      <c r="D88" s="89">
        <v>2462.1</v>
      </c>
      <c r="E88" s="89">
        <v>2462.1</v>
      </c>
      <c r="F88" s="89">
        <v>2462.1</v>
      </c>
      <c r="G88" s="102">
        <f t="shared" si="17"/>
        <v>100</v>
      </c>
      <c r="H88" s="102">
        <f t="shared" si="14"/>
        <v>100</v>
      </c>
      <c r="I88" s="91">
        <v>2462.1</v>
      </c>
      <c r="J88" s="91">
        <f t="shared" si="15"/>
        <v>0</v>
      </c>
      <c r="K88" s="103">
        <f t="shared" si="16"/>
        <v>1</v>
      </c>
      <c r="L88" s="92"/>
    </row>
    <row r="89" spans="1:12" s="104" customFormat="1" ht="26.25" customHeight="1" hidden="1">
      <c r="A89" s="100" t="s">
        <v>7</v>
      </c>
      <c r="B89" s="101"/>
      <c r="C89" s="99" t="s">
        <v>112</v>
      </c>
      <c r="D89" s="89">
        <v>4289.5</v>
      </c>
      <c r="E89" s="89">
        <v>3962</v>
      </c>
      <c r="F89" s="89">
        <v>3834.45</v>
      </c>
      <c r="G89" s="102">
        <f t="shared" si="17"/>
        <v>96.78066633013628</v>
      </c>
      <c r="H89" s="102">
        <f t="shared" si="14"/>
        <v>89.39153747523021</v>
      </c>
      <c r="I89" s="91">
        <v>4261.58</v>
      </c>
      <c r="J89" s="91">
        <f t="shared" si="15"/>
        <v>-27.920000000000073</v>
      </c>
      <c r="K89" s="103">
        <f t="shared" si="16"/>
        <v>0.9934910828767921</v>
      </c>
      <c r="L89" s="92"/>
    </row>
    <row r="90" spans="1:12" s="104" customFormat="1" ht="26.25" customHeight="1" hidden="1">
      <c r="A90" s="100" t="s">
        <v>7</v>
      </c>
      <c r="B90" s="101"/>
      <c r="C90" s="99" t="s">
        <v>115</v>
      </c>
      <c r="D90" s="89">
        <v>1575.12</v>
      </c>
      <c r="E90" s="89">
        <v>1464</v>
      </c>
      <c r="F90" s="89">
        <v>1291.42</v>
      </c>
      <c r="G90" s="102">
        <f t="shared" si="17"/>
        <v>88.21174863387978</v>
      </c>
      <c r="H90" s="102">
        <f t="shared" si="14"/>
        <v>81.98867387881559</v>
      </c>
      <c r="I90" s="91">
        <v>1575.12</v>
      </c>
      <c r="J90" s="91">
        <f t="shared" si="15"/>
        <v>0</v>
      </c>
      <c r="K90" s="103">
        <f t="shared" si="16"/>
        <v>1</v>
      </c>
      <c r="L90" s="92"/>
    </row>
    <row r="91" spans="1:12" s="104" customFormat="1" ht="26.25" customHeight="1" hidden="1">
      <c r="A91" s="100" t="s">
        <v>7</v>
      </c>
      <c r="B91" s="101"/>
      <c r="C91" s="99" t="s">
        <v>134</v>
      </c>
      <c r="D91" s="89">
        <v>250.3</v>
      </c>
      <c r="E91" s="89">
        <v>250.3</v>
      </c>
      <c r="F91" s="89">
        <v>250.26</v>
      </c>
      <c r="G91" s="102">
        <f t="shared" si="17"/>
        <v>99.9840191769876</v>
      </c>
      <c r="H91" s="102">
        <f t="shared" si="14"/>
        <v>99.9840191769876</v>
      </c>
      <c r="I91" s="91">
        <v>250.3</v>
      </c>
      <c r="J91" s="91">
        <f t="shared" si="15"/>
        <v>0</v>
      </c>
      <c r="K91" s="103">
        <f t="shared" si="16"/>
        <v>1</v>
      </c>
      <c r="L91" s="92"/>
    </row>
    <row r="92" spans="1:12" s="105" customFormat="1" ht="26.25" customHeight="1" hidden="1">
      <c r="A92" s="100" t="s">
        <v>7</v>
      </c>
      <c r="B92" s="101"/>
      <c r="C92" s="99" t="s">
        <v>135</v>
      </c>
      <c r="D92" s="89">
        <v>1491.2</v>
      </c>
      <c r="E92" s="89">
        <v>1167.1</v>
      </c>
      <c r="F92" s="89">
        <v>1167.07</v>
      </c>
      <c r="G92" s="102">
        <f t="shared" si="17"/>
        <v>99.99742952617599</v>
      </c>
      <c r="H92" s="102">
        <f t="shared" si="14"/>
        <v>78.2638143776824</v>
      </c>
      <c r="I92" s="91">
        <f>1341.2+150</f>
        <v>1491.2</v>
      </c>
      <c r="J92" s="91">
        <f t="shared" si="15"/>
        <v>0</v>
      </c>
      <c r="K92" s="103">
        <f t="shared" si="16"/>
        <v>1</v>
      </c>
      <c r="L92" s="92"/>
    </row>
    <row r="93" spans="1:12" s="105" customFormat="1" ht="26.25" customHeight="1" hidden="1">
      <c r="A93" s="100" t="s">
        <v>7</v>
      </c>
      <c r="B93" s="101"/>
      <c r="C93" s="115" t="s">
        <v>136</v>
      </c>
      <c r="D93" s="89">
        <v>284918.5</v>
      </c>
      <c r="E93" s="89">
        <v>255697.7</v>
      </c>
      <c r="F93" s="89">
        <v>249547.01</v>
      </c>
      <c r="G93" s="102">
        <f t="shared" si="17"/>
        <v>97.59454621609815</v>
      </c>
      <c r="H93" s="102">
        <f t="shared" si="14"/>
        <v>87.58540073740386</v>
      </c>
      <c r="I93" s="91">
        <v>280595.33</v>
      </c>
      <c r="J93" s="91">
        <f t="shared" si="15"/>
        <v>-4323.169999999984</v>
      </c>
      <c r="K93" s="103">
        <f t="shared" si="16"/>
        <v>0.9848266434085537</v>
      </c>
      <c r="L93" s="92"/>
    </row>
    <row r="94" spans="1:12" s="105" customFormat="1" ht="26.25" customHeight="1" hidden="1">
      <c r="A94" s="100" t="s">
        <v>7</v>
      </c>
      <c r="B94" s="101"/>
      <c r="C94" s="116" t="s">
        <v>137</v>
      </c>
      <c r="D94" s="89">
        <v>5444</v>
      </c>
      <c r="E94" s="89">
        <v>5219.29</v>
      </c>
      <c r="F94" s="89">
        <v>5218.48</v>
      </c>
      <c r="G94" s="102">
        <f t="shared" si="17"/>
        <v>99.98448064775093</v>
      </c>
      <c r="H94" s="102">
        <f t="shared" si="14"/>
        <v>95.85745775165319</v>
      </c>
      <c r="I94" s="91">
        <v>5421.69</v>
      </c>
      <c r="J94" s="91">
        <f t="shared" si="15"/>
        <v>-22.3100000000004</v>
      </c>
      <c r="K94" s="103">
        <f t="shared" si="16"/>
        <v>0.9959019103600293</v>
      </c>
      <c r="L94" s="92"/>
    </row>
    <row r="95" spans="1:12" s="105" customFormat="1" ht="26.25" customHeight="1" hidden="1">
      <c r="A95" s="100" t="s">
        <v>7</v>
      </c>
      <c r="B95" s="101"/>
      <c r="C95" s="115" t="s">
        <v>138</v>
      </c>
      <c r="D95" s="89">
        <v>136.5</v>
      </c>
      <c r="E95" s="89">
        <v>136.5</v>
      </c>
      <c r="F95" s="89">
        <v>136.5</v>
      </c>
      <c r="G95" s="102">
        <f t="shared" si="17"/>
        <v>100</v>
      </c>
      <c r="H95" s="102">
        <f t="shared" si="14"/>
        <v>100</v>
      </c>
      <c r="I95" s="91">
        <v>136.5</v>
      </c>
      <c r="J95" s="91">
        <f t="shared" si="15"/>
        <v>0</v>
      </c>
      <c r="K95" s="103">
        <f t="shared" si="16"/>
        <v>1</v>
      </c>
      <c r="L95" s="92"/>
    </row>
    <row r="96" spans="1:12" s="104" customFormat="1" ht="53.25" customHeight="1" hidden="1">
      <c r="A96" s="100" t="s">
        <v>7</v>
      </c>
      <c r="B96" s="101"/>
      <c r="C96" s="99" t="s">
        <v>116</v>
      </c>
      <c r="D96" s="89">
        <v>13488.25</v>
      </c>
      <c r="E96" s="89">
        <v>11784.89</v>
      </c>
      <c r="F96" s="89">
        <v>11744.06</v>
      </c>
      <c r="G96" s="102">
        <f t="shared" si="17"/>
        <v>99.6535394051196</v>
      </c>
      <c r="H96" s="102">
        <f t="shared" si="14"/>
        <v>87.06881915741478</v>
      </c>
      <c r="I96" s="91">
        <v>13054.9</v>
      </c>
      <c r="J96" s="91">
        <f t="shared" si="15"/>
        <v>-433.35000000000036</v>
      </c>
      <c r="K96" s="103">
        <f t="shared" si="16"/>
        <v>0.9678720367727466</v>
      </c>
      <c r="L96" s="92"/>
    </row>
    <row r="97" spans="1:12" s="7" customFormat="1" ht="18" customHeight="1">
      <c r="A97" s="27"/>
      <c r="B97" s="28"/>
      <c r="C97" s="129" t="s">
        <v>40</v>
      </c>
      <c r="D97" s="122">
        <v>6083.4</v>
      </c>
      <c r="E97" s="122">
        <v>1736.81</v>
      </c>
      <c r="F97" s="121">
        <v>1655.061</v>
      </c>
      <c r="G97" s="72">
        <f aca="true" t="shared" si="18" ref="G97:G106">F97/E97*100</f>
        <v>95.29315238857446</v>
      </c>
      <c r="H97" s="72">
        <f aca="true" t="shared" si="19" ref="H97:H106">F97/D97*100</f>
        <v>27.20618404181872</v>
      </c>
      <c r="I97" s="72"/>
      <c r="J97" s="72"/>
      <c r="K97" s="147"/>
      <c r="L97" s="21">
        <f>G97-95</f>
        <v>0.29315238857445536</v>
      </c>
    </row>
    <row r="98" spans="1:12" s="7" customFormat="1" ht="28.5" customHeight="1">
      <c r="A98" s="1" t="s">
        <v>9</v>
      </c>
      <c r="B98" s="2" t="s">
        <v>10</v>
      </c>
      <c r="C98" s="2" t="s">
        <v>48</v>
      </c>
      <c r="D98" s="120">
        <f>D99+D113</f>
        <v>447452.091</v>
      </c>
      <c r="E98" s="120">
        <f>E99+E113</f>
        <v>87948.98999999999</v>
      </c>
      <c r="F98" s="120">
        <f>F99+F113</f>
        <v>81821.192</v>
      </c>
      <c r="G98" s="73">
        <f t="shared" si="18"/>
        <v>93.03255443865814</v>
      </c>
      <c r="H98" s="73">
        <f t="shared" si="19"/>
        <v>18.28602293871055</v>
      </c>
      <c r="I98" s="73"/>
      <c r="J98" s="73"/>
      <c r="K98" s="74"/>
      <c r="L98" s="32" t="s">
        <v>78</v>
      </c>
    </row>
    <row r="99" spans="1:12" s="31" customFormat="1" ht="18" customHeight="1">
      <c r="A99" s="29"/>
      <c r="B99" s="30"/>
      <c r="C99" s="129" t="s">
        <v>39</v>
      </c>
      <c r="D99" s="122">
        <v>441668.691</v>
      </c>
      <c r="E99" s="122">
        <v>86127.95</v>
      </c>
      <c r="F99" s="122">
        <v>80339.579</v>
      </c>
      <c r="G99" s="72">
        <f t="shared" si="18"/>
        <v>93.27933498939659</v>
      </c>
      <c r="H99" s="72">
        <f t="shared" si="19"/>
        <v>18.190009986467434</v>
      </c>
      <c r="I99" s="72">
        <f>I100+I101+I102+I103+I104+I105+I106+I107+I108+I109+I110+I111+I112</f>
        <v>290644.6099999999</v>
      </c>
      <c r="J99" s="72">
        <f aca="true" t="shared" si="20" ref="J99:J106">I99-D99</f>
        <v>-151024.08100000006</v>
      </c>
      <c r="K99" s="150">
        <f aca="true" t="shared" si="21" ref="K99:K106">I99/D99</f>
        <v>0.6580602517736535</v>
      </c>
      <c r="L99" s="21">
        <f>G99-95</f>
        <v>-1.7206650106034118</v>
      </c>
    </row>
    <row r="100" spans="1:12" s="105" customFormat="1" ht="30" customHeight="1" hidden="1">
      <c r="A100" s="100" t="s">
        <v>9</v>
      </c>
      <c r="B100" s="101"/>
      <c r="C100" s="99" t="s">
        <v>111</v>
      </c>
      <c r="D100" s="89">
        <v>33909.25</v>
      </c>
      <c r="E100" s="89">
        <v>29806.645</v>
      </c>
      <c r="F100" s="91">
        <v>27000.38</v>
      </c>
      <c r="G100" s="102">
        <f t="shared" si="18"/>
        <v>90.58510275141668</v>
      </c>
      <c r="H100" s="102">
        <f t="shared" si="19"/>
        <v>79.62541194511822</v>
      </c>
      <c r="I100" s="91">
        <v>33110.2</v>
      </c>
      <c r="J100" s="91">
        <f t="shared" si="20"/>
        <v>-799.0500000000029</v>
      </c>
      <c r="K100" s="103">
        <f t="shared" si="21"/>
        <v>0.9764356333448837</v>
      </c>
      <c r="L100" s="92"/>
    </row>
    <row r="101" spans="1:12" s="105" customFormat="1" ht="40.5" customHeight="1" hidden="1">
      <c r="A101" s="100" t="s">
        <v>9</v>
      </c>
      <c r="B101" s="101"/>
      <c r="C101" s="99" t="s">
        <v>159</v>
      </c>
      <c r="D101" s="89">
        <v>908.23</v>
      </c>
      <c r="E101" s="89">
        <v>578.23</v>
      </c>
      <c r="F101" s="91">
        <v>464.38</v>
      </c>
      <c r="G101" s="102">
        <f t="shared" si="18"/>
        <v>80.31060304723033</v>
      </c>
      <c r="H101" s="102">
        <f t="shared" si="19"/>
        <v>51.13022031864175</v>
      </c>
      <c r="I101" s="91">
        <v>573</v>
      </c>
      <c r="J101" s="91">
        <f>I101-D101</f>
        <v>-335.23</v>
      </c>
      <c r="K101" s="103">
        <f>I101/D101</f>
        <v>0.6308974598945201</v>
      </c>
      <c r="L101" s="92"/>
    </row>
    <row r="102" spans="1:12" s="105" customFormat="1" ht="40.5" customHeight="1" hidden="1">
      <c r="A102" s="100" t="s">
        <v>9</v>
      </c>
      <c r="B102" s="101"/>
      <c r="C102" s="99" t="s">
        <v>166</v>
      </c>
      <c r="D102" s="89">
        <v>96.7</v>
      </c>
      <c r="E102" s="89">
        <v>96.7</v>
      </c>
      <c r="F102" s="91">
        <v>96.7</v>
      </c>
      <c r="G102" s="102">
        <f t="shared" si="18"/>
        <v>100</v>
      </c>
      <c r="H102" s="102">
        <f t="shared" si="19"/>
        <v>100</v>
      </c>
      <c r="I102" s="91">
        <v>96.7</v>
      </c>
      <c r="J102" s="91">
        <f>I102-D102</f>
        <v>0</v>
      </c>
      <c r="K102" s="103">
        <f>I102/D102</f>
        <v>1</v>
      </c>
      <c r="L102" s="92"/>
    </row>
    <row r="103" spans="1:12" s="105" customFormat="1" ht="26.25" customHeight="1" hidden="1">
      <c r="A103" s="100" t="s">
        <v>9</v>
      </c>
      <c r="B103" s="101"/>
      <c r="C103" s="99" t="s">
        <v>114</v>
      </c>
      <c r="D103" s="89">
        <v>3888.7</v>
      </c>
      <c r="E103" s="89">
        <v>3274.39</v>
      </c>
      <c r="F103" s="89">
        <v>2768.48</v>
      </c>
      <c r="G103" s="102">
        <f t="shared" si="18"/>
        <v>84.54948860703826</v>
      </c>
      <c r="H103" s="102">
        <f t="shared" si="19"/>
        <v>71.19294365726336</v>
      </c>
      <c r="I103" s="91">
        <v>3664.4</v>
      </c>
      <c r="J103" s="91">
        <f t="shared" si="20"/>
        <v>-224.29999999999973</v>
      </c>
      <c r="K103" s="103">
        <f t="shared" si="21"/>
        <v>0.9423200555455551</v>
      </c>
      <c r="L103" s="92"/>
    </row>
    <row r="104" spans="1:12" s="105" customFormat="1" ht="26.25" customHeight="1" hidden="1">
      <c r="A104" s="100" t="s">
        <v>9</v>
      </c>
      <c r="B104" s="101"/>
      <c r="C104" s="99" t="s">
        <v>113</v>
      </c>
      <c r="D104" s="89">
        <v>2529.2</v>
      </c>
      <c r="E104" s="89">
        <v>2529.2</v>
      </c>
      <c r="F104" s="89">
        <v>2518.67</v>
      </c>
      <c r="G104" s="102">
        <f t="shared" si="18"/>
        <v>99.58366281828248</v>
      </c>
      <c r="H104" s="102">
        <f t="shared" si="19"/>
        <v>99.58366281828248</v>
      </c>
      <c r="I104" s="91">
        <v>2518.67</v>
      </c>
      <c r="J104" s="91">
        <f t="shared" si="20"/>
        <v>-10.529999999999745</v>
      </c>
      <c r="K104" s="103">
        <f t="shared" si="21"/>
        <v>0.9958366281828247</v>
      </c>
      <c r="L104" s="92"/>
    </row>
    <row r="105" spans="1:12" s="105" customFormat="1" ht="26.25" customHeight="1" hidden="1">
      <c r="A105" s="100" t="s">
        <v>9</v>
      </c>
      <c r="B105" s="101"/>
      <c r="C105" s="99" t="s">
        <v>112</v>
      </c>
      <c r="D105" s="89">
        <v>3568</v>
      </c>
      <c r="E105" s="89">
        <v>3505.5</v>
      </c>
      <c r="F105" s="89">
        <v>3060.5</v>
      </c>
      <c r="G105" s="102">
        <f t="shared" si="18"/>
        <v>87.30566253030952</v>
      </c>
      <c r="H105" s="102">
        <f t="shared" si="19"/>
        <v>85.77634529147981</v>
      </c>
      <c r="I105" s="91">
        <v>3474.64</v>
      </c>
      <c r="J105" s="91">
        <f t="shared" si="20"/>
        <v>-93.36000000000013</v>
      </c>
      <c r="K105" s="103">
        <f t="shared" si="21"/>
        <v>0.9738340807174888</v>
      </c>
      <c r="L105" s="92"/>
    </row>
    <row r="106" spans="1:12" s="105" customFormat="1" ht="26.25" customHeight="1" hidden="1">
      <c r="A106" s="100" t="s">
        <v>9</v>
      </c>
      <c r="B106" s="101"/>
      <c r="C106" s="99" t="s">
        <v>115</v>
      </c>
      <c r="D106" s="89">
        <v>2599.2</v>
      </c>
      <c r="E106" s="89">
        <v>2260.53</v>
      </c>
      <c r="F106" s="89">
        <v>2012.6</v>
      </c>
      <c r="G106" s="102">
        <f t="shared" si="18"/>
        <v>89.03221810814277</v>
      </c>
      <c r="H106" s="102">
        <f t="shared" si="19"/>
        <v>77.43151738996615</v>
      </c>
      <c r="I106" s="91">
        <v>2546.46</v>
      </c>
      <c r="J106" s="91">
        <f t="shared" si="20"/>
        <v>-52.73999999999978</v>
      </c>
      <c r="K106" s="103">
        <f t="shared" si="21"/>
        <v>0.9797091412742384</v>
      </c>
      <c r="L106" s="92"/>
    </row>
    <row r="107" spans="1:12" s="105" customFormat="1" ht="26.25" customHeight="1" hidden="1">
      <c r="A107" s="100" t="s">
        <v>9</v>
      </c>
      <c r="B107" s="101"/>
      <c r="C107" s="99" t="s">
        <v>134</v>
      </c>
      <c r="D107" s="89">
        <v>336.6</v>
      </c>
      <c r="E107" s="89">
        <v>336.6</v>
      </c>
      <c r="F107" s="89">
        <v>21</v>
      </c>
      <c r="G107" s="102">
        <f aca="true" t="shared" si="22" ref="G107:G112">F107/E107*100</f>
        <v>6.23885918003565</v>
      </c>
      <c r="H107" s="102">
        <f aca="true" t="shared" si="23" ref="H107:H112">F107/D107*100</f>
        <v>6.23885918003565</v>
      </c>
      <c r="I107" s="91">
        <v>70</v>
      </c>
      <c r="J107" s="91">
        <f aca="true" t="shared" si="24" ref="J107:J112">I107-D107</f>
        <v>-266.6</v>
      </c>
      <c r="K107" s="103">
        <f aca="true" t="shared" si="25" ref="K107:K112">I107/D107</f>
        <v>0.20796197266785502</v>
      </c>
      <c r="L107" s="92"/>
    </row>
    <row r="108" spans="1:12" s="105" customFormat="1" ht="26.25" customHeight="1" hidden="1">
      <c r="A108" s="100" t="s">
        <v>9</v>
      </c>
      <c r="B108" s="101"/>
      <c r="C108" s="99" t="s">
        <v>135</v>
      </c>
      <c r="D108" s="89">
        <v>250</v>
      </c>
      <c r="E108" s="89">
        <v>250</v>
      </c>
      <c r="F108" s="89">
        <v>250</v>
      </c>
      <c r="G108" s="102">
        <f t="shared" si="22"/>
        <v>100</v>
      </c>
      <c r="H108" s="102">
        <f t="shared" si="23"/>
        <v>100</v>
      </c>
      <c r="I108" s="91">
        <v>250</v>
      </c>
      <c r="J108" s="91">
        <f t="shared" si="24"/>
        <v>0</v>
      </c>
      <c r="K108" s="103">
        <f t="shared" si="25"/>
        <v>1</v>
      </c>
      <c r="L108" s="92"/>
    </row>
    <row r="109" spans="1:12" s="105" customFormat="1" ht="26.25" customHeight="1" hidden="1">
      <c r="A109" s="100" t="s">
        <v>9</v>
      </c>
      <c r="B109" s="101"/>
      <c r="C109" s="115" t="s">
        <v>136</v>
      </c>
      <c r="D109" s="89">
        <v>232549.32</v>
      </c>
      <c r="E109" s="89">
        <v>190648.57</v>
      </c>
      <c r="F109" s="89">
        <v>188924.91</v>
      </c>
      <c r="G109" s="102">
        <f t="shared" si="22"/>
        <v>99.09589670669966</v>
      </c>
      <c r="H109" s="102">
        <f t="shared" si="23"/>
        <v>81.24079227580626</v>
      </c>
      <c r="I109" s="91">
        <v>226725.83</v>
      </c>
      <c r="J109" s="91">
        <f t="shared" si="24"/>
        <v>-5823.49000000002</v>
      </c>
      <c r="K109" s="103">
        <f t="shared" si="25"/>
        <v>0.9749580433088344</v>
      </c>
      <c r="L109" s="92"/>
    </row>
    <row r="110" spans="1:12" s="105" customFormat="1" ht="26.25" customHeight="1" hidden="1">
      <c r="A110" s="100" t="s">
        <v>9</v>
      </c>
      <c r="B110" s="101"/>
      <c r="C110" s="116" t="s">
        <v>137</v>
      </c>
      <c r="D110" s="89">
        <v>2394</v>
      </c>
      <c r="E110" s="89">
        <v>2394</v>
      </c>
      <c r="F110" s="89">
        <v>607.67</v>
      </c>
      <c r="G110" s="102">
        <f t="shared" si="22"/>
        <v>25.38304093567251</v>
      </c>
      <c r="H110" s="102">
        <f t="shared" si="23"/>
        <v>25.38304093567251</v>
      </c>
      <c r="I110" s="91">
        <v>2373.91</v>
      </c>
      <c r="J110" s="91">
        <f t="shared" si="24"/>
        <v>-20.090000000000146</v>
      </c>
      <c r="K110" s="103">
        <f t="shared" si="25"/>
        <v>0.9916081871345028</v>
      </c>
      <c r="L110" s="92"/>
    </row>
    <row r="111" spans="1:12" s="105" customFormat="1" ht="26.25" customHeight="1" hidden="1">
      <c r="A111" s="100" t="s">
        <v>9</v>
      </c>
      <c r="B111" s="101"/>
      <c r="C111" s="115" t="s">
        <v>138</v>
      </c>
      <c r="D111" s="89">
        <v>877.4</v>
      </c>
      <c r="E111" s="89">
        <v>812.4</v>
      </c>
      <c r="F111" s="89">
        <v>726.33</v>
      </c>
      <c r="G111" s="102">
        <f t="shared" si="22"/>
        <v>89.40546528803546</v>
      </c>
      <c r="H111" s="102">
        <f t="shared" si="23"/>
        <v>82.78208342831093</v>
      </c>
      <c r="I111" s="91">
        <v>866.5</v>
      </c>
      <c r="J111" s="91">
        <f t="shared" si="24"/>
        <v>-10.899999999999977</v>
      </c>
      <c r="K111" s="103">
        <f t="shared" si="25"/>
        <v>0.9875769318440848</v>
      </c>
      <c r="L111" s="92"/>
    </row>
    <row r="112" spans="1:12" s="105" customFormat="1" ht="51.75" customHeight="1" hidden="1">
      <c r="A112" s="100" t="s">
        <v>9</v>
      </c>
      <c r="B112" s="101"/>
      <c r="C112" s="99" t="s">
        <v>116</v>
      </c>
      <c r="D112" s="89">
        <v>15938.88</v>
      </c>
      <c r="E112" s="89">
        <v>14700</v>
      </c>
      <c r="F112" s="89">
        <v>12675.25</v>
      </c>
      <c r="G112" s="102">
        <f t="shared" si="22"/>
        <v>86.22619047619048</v>
      </c>
      <c r="H112" s="102">
        <f t="shared" si="23"/>
        <v>79.52409454114718</v>
      </c>
      <c r="I112" s="91">
        <v>14374.3</v>
      </c>
      <c r="J112" s="91">
        <f t="shared" si="24"/>
        <v>-1564.58</v>
      </c>
      <c r="K112" s="103">
        <f t="shared" si="25"/>
        <v>0.9018387741171274</v>
      </c>
      <c r="L112" s="92"/>
    </row>
    <row r="113" spans="1:12" s="7" customFormat="1" ht="16.5" customHeight="1">
      <c r="A113" s="27"/>
      <c r="B113" s="28"/>
      <c r="C113" s="129" t="s">
        <v>40</v>
      </c>
      <c r="D113" s="122">
        <v>5783.4</v>
      </c>
      <c r="E113" s="165">
        <v>1821.04</v>
      </c>
      <c r="F113" s="121">
        <v>1481.613</v>
      </c>
      <c r="G113" s="72">
        <f aca="true" t="shared" si="26" ref="G113:G122">F113/E113*100</f>
        <v>81.36081579756623</v>
      </c>
      <c r="H113" s="72">
        <f aca="true" t="shared" si="27" ref="H113:H122">F113/D113*100</f>
        <v>25.618373275236024</v>
      </c>
      <c r="I113" s="72"/>
      <c r="J113" s="72"/>
      <c r="K113" s="147"/>
      <c r="L113" s="21">
        <f>G113-95</f>
        <v>-13.639184202433768</v>
      </c>
    </row>
    <row r="114" spans="1:12" s="7" customFormat="1" ht="28.5" customHeight="1">
      <c r="A114" s="1" t="s">
        <v>11</v>
      </c>
      <c r="B114" s="2" t="s">
        <v>12</v>
      </c>
      <c r="C114" s="2" t="s">
        <v>52</v>
      </c>
      <c r="D114" s="120">
        <f>D115+D129</f>
        <v>246530.31</v>
      </c>
      <c r="E114" s="120">
        <f>E115+E129</f>
        <v>87238.986</v>
      </c>
      <c r="F114" s="120">
        <f>F115+F129</f>
        <v>81287.61</v>
      </c>
      <c r="G114" s="73">
        <f t="shared" si="26"/>
        <v>93.17807751685696</v>
      </c>
      <c r="H114" s="73">
        <f t="shared" si="27"/>
        <v>32.97266368585672</v>
      </c>
      <c r="I114" s="73"/>
      <c r="J114" s="73"/>
      <c r="K114" s="74"/>
      <c r="L114" s="32" t="s">
        <v>78</v>
      </c>
    </row>
    <row r="115" spans="1:12" s="31" customFormat="1" ht="16.5" customHeight="1">
      <c r="A115" s="29"/>
      <c r="B115" s="30"/>
      <c r="C115" s="129" t="s">
        <v>39</v>
      </c>
      <c r="D115" s="122">
        <v>241887.11</v>
      </c>
      <c r="E115" s="122">
        <v>85910.671</v>
      </c>
      <c r="F115" s="122">
        <v>80104.461</v>
      </c>
      <c r="G115" s="72">
        <f t="shared" si="26"/>
        <v>93.24157298224337</v>
      </c>
      <c r="H115" s="72">
        <f t="shared" si="27"/>
        <v>33.11646536270577</v>
      </c>
      <c r="I115" s="72">
        <f>I116+I117+I118+I119+I120+I121+I122+I123+I124+I125+I126+I127+I128</f>
        <v>241853.41</v>
      </c>
      <c r="J115" s="72">
        <f>I115-D115</f>
        <v>-33.69999999998254</v>
      </c>
      <c r="K115" s="147">
        <f>I115/D115</f>
        <v>0.9998606788100449</v>
      </c>
      <c r="L115" s="21">
        <f>G115-95</f>
        <v>-1.758427017756631</v>
      </c>
    </row>
    <row r="116" spans="1:12" s="105" customFormat="1" ht="27" customHeight="1" hidden="1">
      <c r="A116" s="100" t="s">
        <v>11</v>
      </c>
      <c r="B116" s="101"/>
      <c r="C116" s="99" t="s">
        <v>111</v>
      </c>
      <c r="D116" s="89">
        <v>31105.5</v>
      </c>
      <c r="E116" s="89">
        <v>26649.17</v>
      </c>
      <c r="F116" s="91">
        <v>25899.83</v>
      </c>
      <c r="G116" s="102">
        <f t="shared" si="26"/>
        <v>97.18813006183683</v>
      </c>
      <c r="H116" s="102">
        <f t="shared" si="27"/>
        <v>83.26447091350406</v>
      </c>
      <c r="I116" s="91">
        <v>30812.5</v>
      </c>
      <c r="J116" s="91">
        <f>I116-D116</f>
        <v>-293</v>
      </c>
      <c r="K116" s="103">
        <f>I116/D116</f>
        <v>0.9905804439729309</v>
      </c>
      <c r="L116" s="92"/>
    </row>
    <row r="117" spans="1:12" s="105" customFormat="1" ht="39" customHeight="1" hidden="1">
      <c r="A117" s="100" t="s">
        <v>11</v>
      </c>
      <c r="B117" s="101"/>
      <c r="C117" s="99" t="s">
        <v>159</v>
      </c>
      <c r="D117" s="89">
        <v>1190.3</v>
      </c>
      <c r="E117" s="89">
        <v>1190.3</v>
      </c>
      <c r="F117" s="91">
        <v>1058.48</v>
      </c>
      <c r="G117" s="102">
        <f t="shared" si="26"/>
        <v>88.92548097118373</v>
      </c>
      <c r="H117" s="102">
        <f t="shared" si="27"/>
        <v>88.92548097118373</v>
      </c>
      <c r="I117" s="91">
        <v>1190.2</v>
      </c>
      <c r="J117" s="91">
        <f aca="true" t="shared" si="28" ref="J117:J128">I117-D117</f>
        <v>-0.09999999999990905</v>
      </c>
      <c r="K117" s="103">
        <f aca="true" t="shared" si="29" ref="K117:K128">I117/D117</f>
        <v>0.9999159875661598</v>
      </c>
      <c r="L117" s="92"/>
    </row>
    <row r="118" spans="1:12" s="105" customFormat="1" ht="39.75" customHeight="1" hidden="1">
      <c r="A118" s="100" t="s">
        <v>11</v>
      </c>
      <c r="B118" s="101"/>
      <c r="C118" s="99" t="s">
        <v>166</v>
      </c>
      <c r="D118" s="89">
        <v>96.6</v>
      </c>
      <c r="E118" s="89">
        <v>96.6</v>
      </c>
      <c r="F118" s="91">
        <v>96.35</v>
      </c>
      <c r="G118" s="102">
        <f t="shared" si="26"/>
        <v>99.74120082815735</v>
      </c>
      <c r="H118" s="102">
        <f t="shared" si="27"/>
        <v>99.74120082815735</v>
      </c>
      <c r="I118" s="91">
        <v>96.35</v>
      </c>
      <c r="J118" s="91">
        <f t="shared" si="28"/>
        <v>-0.25</v>
      </c>
      <c r="K118" s="103">
        <f t="shared" si="29"/>
        <v>0.9974120082815735</v>
      </c>
      <c r="L118" s="92"/>
    </row>
    <row r="119" spans="1:12" s="105" customFormat="1" ht="26.25" customHeight="1" hidden="1">
      <c r="A119" s="100" t="s">
        <v>11</v>
      </c>
      <c r="B119" s="101"/>
      <c r="C119" s="99" t="s">
        <v>114</v>
      </c>
      <c r="D119" s="89">
        <v>5202.1</v>
      </c>
      <c r="E119" s="89">
        <v>4396.02</v>
      </c>
      <c r="F119" s="89">
        <v>4343.92</v>
      </c>
      <c r="G119" s="102">
        <f t="shared" si="26"/>
        <v>98.81483705715624</v>
      </c>
      <c r="H119" s="102">
        <f t="shared" si="27"/>
        <v>83.5032006305146</v>
      </c>
      <c r="I119" s="91">
        <v>5202.1</v>
      </c>
      <c r="J119" s="91">
        <f t="shared" si="28"/>
        <v>0</v>
      </c>
      <c r="K119" s="103">
        <f t="shared" si="29"/>
        <v>1</v>
      </c>
      <c r="L119" s="92"/>
    </row>
    <row r="120" spans="1:12" s="105" customFormat="1" ht="26.25" customHeight="1" hidden="1">
      <c r="A120" s="100" t="s">
        <v>11</v>
      </c>
      <c r="B120" s="101"/>
      <c r="C120" s="99" t="s">
        <v>113</v>
      </c>
      <c r="D120" s="89">
        <v>2082.7</v>
      </c>
      <c r="E120" s="89">
        <v>2082.7</v>
      </c>
      <c r="F120" s="89">
        <v>2082.54</v>
      </c>
      <c r="G120" s="102">
        <f t="shared" si="26"/>
        <v>99.99231766457004</v>
      </c>
      <c r="H120" s="102">
        <f t="shared" si="27"/>
        <v>99.99231766457004</v>
      </c>
      <c r="I120" s="91">
        <v>2082.54</v>
      </c>
      <c r="J120" s="91">
        <f t="shared" si="28"/>
        <v>-0.15999999999985448</v>
      </c>
      <c r="K120" s="103">
        <f t="shared" si="29"/>
        <v>0.9999231766457004</v>
      </c>
      <c r="L120" s="92"/>
    </row>
    <row r="121" spans="1:12" s="105" customFormat="1" ht="26.25" customHeight="1" hidden="1">
      <c r="A121" s="100" t="s">
        <v>11</v>
      </c>
      <c r="B121" s="101"/>
      <c r="C121" s="99" t="s">
        <v>112</v>
      </c>
      <c r="D121" s="89">
        <v>3082.8</v>
      </c>
      <c r="E121" s="89">
        <v>2835.2</v>
      </c>
      <c r="F121" s="89">
        <v>2751.93</v>
      </c>
      <c r="G121" s="102">
        <f t="shared" si="26"/>
        <v>97.06299379232506</v>
      </c>
      <c r="H121" s="102">
        <f t="shared" si="27"/>
        <v>89.26722460101205</v>
      </c>
      <c r="I121" s="91">
        <v>2985.8</v>
      </c>
      <c r="J121" s="91">
        <f t="shared" si="28"/>
        <v>-97</v>
      </c>
      <c r="K121" s="103">
        <f t="shared" si="29"/>
        <v>0.9685350979628908</v>
      </c>
      <c r="L121" s="92"/>
    </row>
    <row r="122" spans="1:12" s="105" customFormat="1" ht="26.25" customHeight="1" hidden="1">
      <c r="A122" s="100" t="s">
        <v>11</v>
      </c>
      <c r="B122" s="101"/>
      <c r="C122" s="99" t="s">
        <v>115</v>
      </c>
      <c r="D122" s="89">
        <v>4989.5</v>
      </c>
      <c r="E122" s="89">
        <v>4282.2</v>
      </c>
      <c r="F122" s="89">
        <v>4282.2</v>
      </c>
      <c r="G122" s="102">
        <f t="shared" si="26"/>
        <v>100</v>
      </c>
      <c r="H122" s="102">
        <f t="shared" si="27"/>
        <v>85.8242308848582</v>
      </c>
      <c r="I122" s="91">
        <v>4282.2</v>
      </c>
      <c r="J122" s="91">
        <f t="shared" si="28"/>
        <v>-707.3000000000002</v>
      </c>
      <c r="K122" s="103">
        <f t="shared" si="29"/>
        <v>0.858242308848582</v>
      </c>
      <c r="L122" s="92"/>
    </row>
    <row r="123" spans="1:12" s="105" customFormat="1" ht="26.25" customHeight="1" hidden="1">
      <c r="A123" s="100" t="s">
        <v>11</v>
      </c>
      <c r="B123" s="101"/>
      <c r="C123" s="99" t="s">
        <v>134</v>
      </c>
      <c r="D123" s="89">
        <v>1998.63</v>
      </c>
      <c r="E123" s="89">
        <v>1798.63</v>
      </c>
      <c r="F123" s="89">
        <v>1437.93</v>
      </c>
      <c r="G123" s="102">
        <f aca="true" t="shared" si="30" ref="G123:G128">F123/E123*100</f>
        <v>79.94584767295107</v>
      </c>
      <c r="H123" s="102">
        <f aca="true" t="shared" si="31" ref="H123:H128">F123/D123*100</f>
        <v>71.94578286125997</v>
      </c>
      <c r="I123" s="91">
        <v>1585.41</v>
      </c>
      <c r="J123" s="91">
        <f t="shared" si="28"/>
        <v>-413.22</v>
      </c>
      <c r="K123" s="103">
        <f t="shared" si="29"/>
        <v>0.7932483751369688</v>
      </c>
      <c r="L123" s="92"/>
    </row>
    <row r="124" spans="1:12" s="105" customFormat="1" ht="26.25" customHeight="1" hidden="1">
      <c r="A124" s="100" t="s">
        <v>11</v>
      </c>
      <c r="B124" s="101"/>
      <c r="C124" s="99" t="s">
        <v>135</v>
      </c>
      <c r="D124" s="89">
        <v>1826.3</v>
      </c>
      <c r="E124" s="89">
        <v>1490.88</v>
      </c>
      <c r="F124" s="89">
        <v>1490.87</v>
      </c>
      <c r="G124" s="102">
        <f t="shared" si="30"/>
        <v>99.99932925520496</v>
      </c>
      <c r="H124" s="102">
        <f t="shared" si="31"/>
        <v>81.63335706072387</v>
      </c>
      <c r="I124" s="91">
        <v>1490.87</v>
      </c>
      <c r="J124" s="91">
        <f t="shared" si="28"/>
        <v>-335.43000000000006</v>
      </c>
      <c r="K124" s="103">
        <f t="shared" si="29"/>
        <v>0.8163335706072387</v>
      </c>
      <c r="L124" s="92"/>
    </row>
    <row r="125" spans="1:12" s="105" customFormat="1" ht="26.25" customHeight="1" hidden="1">
      <c r="A125" s="100" t="s">
        <v>11</v>
      </c>
      <c r="B125" s="101"/>
      <c r="C125" s="115" t="s">
        <v>136</v>
      </c>
      <c r="D125" s="89">
        <v>176684.98</v>
      </c>
      <c r="E125" s="89">
        <v>160049.84</v>
      </c>
      <c r="F125" s="89">
        <v>159224.48</v>
      </c>
      <c r="G125" s="102">
        <f t="shared" si="30"/>
        <v>99.4843106372365</v>
      </c>
      <c r="H125" s="102">
        <f t="shared" si="31"/>
        <v>90.11772251382094</v>
      </c>
      <c r="I125" s="91">
        <v>175462.64</v>
      </c>
      <c r="J125" s="91">
        <f t="shared" si="28"/>
        <v>-1222.3399999999965</v>
      </c>
      <c r="K125" s="103">
        <f t="shared" si="29"/>
        <v>0.9930818114816551</v>
      </c>
      <c r="L125" s="92"/>
    </row>
    <row r="126" spans="1:12" s="105" customFormat="1" ht="26.25" customHeight="1" hidden="1">
      <c r="A126" s="100" t="s">
        <v>11</v>
      </c>
      <c r="B126" s="101"/>
      <c r="C126" s="116" t="s">
        <v>137</v>
      </c>
      <c r="D126" s="89">
        <v>2950</v>
      </c>
      <c r="E126" s="89">
        <v>2950</v>
      </c>
      <c r="F126" s="89">
        <v>2949.3</v>
      </c>
      <c r="G126" s="102">
        <f t="shared" si="30"/>
        <v>99.97627118644068</v>
      </c>
      <c r="H126" s="102">
        <f t="shared" si="31"/>
        <v>99.97627118644068</v>
      </c>
      <c r="I126" s="91">
        <v>2949.3</v>
      </c>
      <c r="J126" s="91">
        <f t="shared" si="28"/>
        <v>-0.6999999999998181</v>
      </c>
      <c r="K126" s="103">
        <f t="shared" si="29"/>
        <v>0.9997627118644068</v>
      </c>
      <c r="L126" s="92"/>
    </row>
    <row r="127" spans="1:12" s="105" customFormat="1" ht="26.25" customHeight="1" hidden="1">
      <c r="A127" s="100" t="s">
        <v>11</v>
      </c>
      <c r="B127" s="101"/>
      <c r="C127" s="115" t="s">
        <v>138</v>
      </c>
      <c r="D127" s="89">
        <v>1546.02</v>
      </c>
      <c r="E127" s="89">
        <v>1100.16</v>
      </c>
      <c r="F127" s="89">
        <v>1098.36</v>
      </c>
      <c r="G127" s="102">
        <v>0</v>
      </c>
      <c r="H127" s="102">
        <f t="shared" si="31"/>
        <v>71.04435906391896</v>
      </c>
      <c r="I127" s="91">
        <v>1098.4</v>
      </c>
      <c r="J127" s="91">
        <f t="shared" si="28"/>
        <v>-447.6199999999999</v>
      </c>
      <c r="K127" s="103">
        <f t="shared" si="29"/>
        <v>0.7104694635256983</v>
      </c>
      <c r="L127" s="92"/>
    </row>
    <row r="128" spans="1:12" s="105" customFormat="1" ht="53.25" customHeight="1" hidden="1">
      <c r="A128" s="100" t="s">
        <v>11</v>
      </c>
      <c r="B128" s="101"/>
      <c r="C128" s="99" t="s">
        <v>116</v>
      </c>
      <c r="D128" s="89">
        <v>12702.32</v>
      </c>
      <c r="E128" s="89">
        <v>12144.96</v>
      </c>
      <c r="F128" s="89">
        <v>12012.21</v>
      </c>
      <c r="G128" s="102">
        <f t="shared" si="30"/>
        <v>98.90695399573156</v>
      </c>
      <c r="H128" s="102">
        <f t="shared" si="31"/>
        <v>94.56705546703279</v>
      </c>
      <c r="I128" s="91">
        <v>12615.1</v>
      </c>
      <c r="J128" s="91">
        <f t="shared" si="28"/>
        <v>-87.21999999999935</v>
      </c>
      <c r="K128" s="103">
        <f t="shared" si="29"/>
        <v>0.9931335378104158</v>
      </c>
      <c r="L128" s="92"/>
    </row>
    <row r="129" spans="1:12" s="7" customFormat="1" ht="16.5" customHeight="1">
      <c r="A129" s="27"/>
      <c r="B129" s="28"/>
      <c r="C129" s="129" t="s">
        <v>40</v>
      </c>
      <c r="D129" s="122">
        <v>4643.2</v>
      </c>
      <c r="E129" s="122">
        <v>1328.315</v>
      </c>
      <c r="F129" s="121">
        <v>1183.149</v>
      </c>
      <c r="G129" s="72">
        <f aca="true" t="shared" si="32" ref="G129:G135">F129/E129*100</f>
        <v>89.0714175477955</v>
      </c>
      <c r="H129" s="72">
        <f aca="true" t="shared" si="33" ref="H129:H135">F129/D129*100</f>
        <v>25.481327532736042</v>
      </c>
      <c r="I129" s="72"/>
      <c r="J129" s="72"/>
      <c r="K129" s="74"/>
      <c r="L129" s="21">
        <f>G129-95</f>
        <v>-5.928582452204495</v>
      </c>
    </row>
    <row r="130" spans="1:12" s="7" customFormat="1" ht="28.5" customHeight="1">
      <c r="A130" s="1" t="s">
        <v>13</v>
      </c>
      <c r="B130" s="2" t="s">
        <v>14</v>
      </c>
      <c r="C130" s="2" t="s">
        <v>51</v>
      </c>
      <c r="D130" s="120">
        <f>D131+D145</f>
        <v>243624.5</v>
      </c>
      <c r="E130" s="120">
        <f>E131+E145</f>
        <v>68207.986</v>
      </c>
      <c r="F130" s="120">
        <f>F131+F145</f>
        <v>65992.405</v>
      </c>
      <c r="G130" s="167">
        <f t="shared" si="32"/>
        <v>96.75172786951956</v>
      </c>
      <c r="H130" s="73">
        <f t="shared" si="33"/>
        <v>27.087753899956695</v>
      </c>
      <c r="I130" s="73"/>
      <c r="J130" s="73"/>
      <c r="K130" s="74"/>
      <c r="L130" s="32" t="s">
        <v>78</v>
      </c>
    </row>
    <row r="131" spans="1:12" s="31" customFormat="1" ht="16.5" customHeight="1">
      <c r="A131" s="29"/>
      <c r="B131" s="30"/>
      <c r="C131" s="129" t="s">
        <v>39</v>
      </c>
      <c r="D131" s="122">
        <v>238981.3</v>
      </c>
      <c r="E131" s="122">
        <v>66962.75</v>
      </c>
      <c r="F131" s="122">
        <v>64873.034</v>
      </c>
      <c r="G131" s="72">
        <f t="shared" si="32"/>
        <v>96.87928587162266</v>
      </c>
      <c r="H131" s="72">
        <f t="shared" si="33"/>
        <v>27.14565281886072</v>
      </c>
      <c r="I131" s="72">
        <f>I132+I133+I134+I135+I136+I137+I138+I139+I140+I141+I142+I143+I144</f>
        <v>247959.61000000004</v>
      </c>
      <c r="J131" s="72">
        <f aca="true" t="shared" si="34" ref="J131:J139">I131-D131</f>
        <v>8978.310000000056</v>
      </c>
      <c r="K131" s="147">
        <f aca="true" t="shared" si="35" ref="K131:K139">I131/D131</f>
        <v>1.0375690901338308</v>
      </c>
      <c r="L131" s="21">
        <f>G131-95</f>
        <v>1.8792858716226561</v>
      </c>
    </row>
    <row r="132" spans="1:12" s="105" customFormat="1" ht="26.25" customHeight="1" hidden="1">
      <c r="A132" s="100" t="s">
        <v>13</v>
      </c>
      <c r="B132" s="101"/>
      <c r="C132" s="99" t="s">
        <v>111</v>
      </c>
      <c r="D132" s="89">
        <v>33450.2</v>
      </c>
      <c r="E132" s="95">
        <v>29238.25</v>
      </c>
      <c r="F132" s="91">
        <v>28058.64</v>
      </c>
      <c r="G132" s="102">
        <f t="shared" si="32"/>
        <v>95.96552461245116</v>
      </c>
      <c r="H132" s="102">
        <f t="shared" si="33"/>
        <v>83.88183030295784</v>
      </c>
      <c r="I132" s="91">
        <v>32908.5</v>
      </c>
      <c r="J132" s="91">
        <f t="shared" si="34"/>
        <v>-541.6999999999971</v>
      </c>
      <c r="K132" s="103">
        <f t="shared" si="35"/>
        <v>0.9838057769460273</v>
      </c>
      <c r="L132" s="92"/>
    </row>
    <row r="133" spans="1:12" s="105" customFormat="1" ht="39.75" customHeight="1" hidden="1">
      <c r="A133" s="100" t="s">
        <v>13</v>
      </c>
      <c r="B133" s="101"/>
      <c r="C133" s="99" t="s">
        <v>159</v>
      </c>
      <c r="D133" s="89">
        <v>530</v>
      </c>
      <c r="E133" s="89">
        <v>530</v>
      </c>
      <c r="F133" s="91">
        <v>529.88</v>
      </c>
      <c r="G133" s="102">
        <f t="shared" si="32"/>
        <v>99.97735849056603</v>
      </c>
      <c r="H133" s="102">
        <f t="shared" si="33"/>
        <v>99.97735849056603</v>
      </c>
      <c r="I133" s="91">
        <v>529.9</v>
      </c>
      <c r="J133" s="91">
        <f>I133-D133</f>
        <v>-0.10000000000002274</v>
      </c>
      <c r="K133" s="103">
        <f>I133/D133</f>
        <v>0.9998113207547169</v>
      </c>
      <c r="L133" s="92"/>
    </row>
    <row r="134" spans="1:12" s="105" customFormat="1" ht="39.75" customHeight="1" hidden="1">
      <c r="A134" s="100" t="s">
        <v>13</v>
      </c>
      <c r="B134" s="101"/>
      <c r="C134" s="99" t="s">
        <v>166</v>
      </c>
      <c r="D134" s="89">
        <v>96.6</v>
      </c>
      <c r="E134" s="95">
        <v>94.08</v>
      </c>
      <c r="F134" s="91">
        <v>94.07</v>
      </c>
      <c r="G134" s="102">
        <f t="shared" si="32"/>
        <v>99.98937074829931</v>
      </c>
      <c r="H134" s="102">
        <f t="shared" si="33"/>
        <v>97.38095238095238</v>
      </c>
      <c r="I134" s="91">
        <v>96.6</v>
      </c>
      <c r="J134" s="91">
        <f>I134-D134</f>
        <v>0</v>
      </c>
      <c r="K134" s="103">
        <f>I134/D134</f>
        <v>1</v>
      </c>
      <c r="L134" s="92"/>
    </row>
    <row r="135" spans="1:12" s="105" customFormat="1" ht="26.25" customHeight="1" hidden="1">
      <c r="A135" s="100" t="s">
        <v>13</v>
      </c>
      <c r="B135" s="101"/>
      <c r="C135" s="99" t="s">
        <v>114</v>
      </c>
      <c r="D135" s="89">
        <v>3624</v>
      </c>
      <c r="E135" s="89">
        <v>2776</v>
      </c>
      <c r="F135" s="89">
        <v>2707.1</v>
      </c>
      <c r="G135" s="102">
        <f t="shared" si="32"/>
        <v>97.51801152737752</v>
      </c>
      <c r="H135" s="102">
        <f t="shared" si="33"/>
        <v>74.69922737306844</v>
      </c>
      <c r="I135" s="91">
        <v>3624</v>
      </c>
      <c r="J135" s="91">
        <f t="shared" si="34"/>
        <v>0</v>
      </c>
      <c r="K135" s="103">
        <f t="shared" si="35"/>
        <v>1</v>
      </c>
      <c r="L135" s="92"/>
    </row>
    <row r="136" spans="1:12" s="105" customFormat="1" ht="26.25" customHeight="1" hidden="1">
      <c r="A136" s="100" t="s">
        <v>13</v>
      </c>
      <c r="B136" s="101"/>
      <c r="C136" s="99" t="s">
        <v>113</v>
      </c>
      <c r="D136" s="89">
        <v>2309.2</v>
      </c>
      <c r="E136" s="89">
        <v>2309.2</v>
      </c>
      <c r="F136" s="89">
        <v>2299.2</v>
      </c>
      <c r="G136" s="102">
        <f aca="true" t="shared" si="36" ref="G136:G144">F136/E136*100</f>
        <v>99.56694959293262</v>
      </c>
      <c r="H136" s="102">
        <f aca="true" t="shared" si="37" ref="H136:H144">F136/D136*100</f>
        <v>99.56694959293262</v>
      </c>
      <c r="I136" s="91">
        <v>2299.2</v>
      </c>
      <c r="J136" s="91">
        <f>I136-D136</f>
        <v>-10</v>
      </c>
      <c r="K136" s="103">
        <f>I136/D136</f>
        <v>0.9956694959293262</v>
      </c>
      <c r="L136" s="92"/>
    </row>
    <row r="137" spans="1:12" s="105" customFormat="1" ht="26.25" customHeight="1" hidden="1">
      <c r="A137" s="100" t="s">
        <v>13</v>
      </c>
      <c r="B137" s="101"/>
      <c r="C137" s="99" t="s">
        <v>112</v>
      </c>
      <c r="D137" s="89">
        <v>3100</v>
      </c>
      <c r="E137" s="89">
        <v>2814</v>
      </c>
      <c r="F137" s="89">
        <v>2673.16</v>
      </c>
      <c r="G137" s="102">
        <f t="shared" si="36"/>
        <v>94.99502487562188</v>
      </c>
      <c r="H137" s="102">
        <f t="shared" si="37"/>
        <v>86.23096774193549</v>
      </c>
      <c r="I137" s="91">
        <v>3009.76</v>
      </c>
      <c r="J137" s="91">
        <f>I137-D137</f>
        <v>-90.23999999999978</v>
      </c>
      <c r="K137" s="103">
        <f>I137/D137</f>
        <v>0.9708903225806452</v>
      </c>
      <c r="L137" s="92"/>
    </row>
    <row r="138" spans="1:12" s="105" customFormat="1" ht="26.25" customHeight="1" hidden="1">
      <c r="A138" s="100" t="s">
        <v>13</v>
      </c>
      <c r="B138" s="101"/>
      <c r="C138" s="99" t="s">
        <v>115</v>
      </c>
      <c r="D138" s="89">
        <v>30993.84</v>
      </c>
      <c r="E138" s="89">
        <v>30785.23</v>
      </c>
      <c r="F138" s="89">
        <v>30496.39</v>
      </c>
      <c r="G138" s="102">
        <f t="shared" si="36"/>
        <v>99.06175786245547</v>
      </c>
      <c r="H138" s="102">
        <f t="shared" si="37"/>
        <v>98.39500365233866</v>
      </c>
      <c r="I138" s="91">
        <v>30890.86</v>
      </c>
      <c r="J138" s="91">
        <f>I138-D138</f>
        <v>-102.97999999999956</v>
      </c>
      <c r="K138" s="103">
        <f>I138/D138</f>
        <v>0.9966774042842061</v>
      </c>
      <c r="L138" s="92"/>
    </row>
    <row r="139" spans="1:12" s="105" customFormat="1" ht="26.25" customHeight="1" hidden="1">
      <c r="A139" s="100" t="s">
        <v>13</v>
      </c>
      <c r="B139" s="101"/>
      <c r="C139" s="99" t="s">
        <v>134</v>
      </c>
      <c r="D139" s="89">
        <v>1392</v>
      </c>
      <c r="E139" s="89">
        <v>928</v>
      </c>
      <c r="F139" s="89">
        <v>910.45</v>
      </c>
      <c r="G139" s="102">
        <f t="shared" si="36"/>
        <v>98.10883620689656</v>
      </c>
      <c r="H139" s="102">
        <f t="shared" si="37"/>
        <v>65.4058908045977</v>
      </c>
      <c r="I139" s="91">
        <v>1362.65</v>
      </c>
      <c r="J139" s="91">
        <f t="shared" si="34"/>
        <v>-29.34999999999991</v>
      </c>
      <c r="K139" s="103">
        <f t="shared" si="35"/>
        <v>0.9789152298850575</v>
      </c>
      <c r="L139" s="92"/>
    </row>
    <row r="140" spans="1:12" s="105" customFormat="1" ht="26.25" customHeight="1" hidden="1">
      <c r="A140" s="100" t="s">
        <v>13</v>
      </c>
      <c r="B140" s="101"/>
      <c r="C140" s="99" t="s">
        <v>135</v>
      </c>
      <c r="D140" s="89">
        <v>674.8</v>
      </c>
      <c r="E140" s="89">
        <v>314</v>
      </c>
      <c r="F140" s="89">
        <v>303.99</v>
      </c>
      <c r="G140" s="102">
        <f t="shared" si="36"/>
        <v>96.81210191082803</v>
      </c>
      <c r="H140" s="102">
        <f t="shared" si="37"/>
        <v>45.0489033787789</v>
      </c>
      <c r="I140" s="91">
        <v>578.99</v>
      </c>
      <c r="J140" s="91">
        <f>I140-D140</f>
        <v>-95.80999999999995</v>
      </c>
      <c r="K140" s="103">
        <f>I140/D140</f>
        <v>0.8580171902786011</v>
      </c>
      <c r="L140" s="92"/>
    </row>
    <row r="141" spans="1:12" s="105" customFormat="1" ht="26.25" customHeight="1" hidden="1">
      <c r="A141" s="100" t="s">
        <v>13</v>
      </c>
      <c r="B141" s="101"/>
      <c r="C141" s="115" t="s">
        <v>136</v>
      </c>
      <c r="D141" s="89">
        <v>162024.57</v>
      </c>
      <c r="E141" s="89">
        <v>145077.17</v>
      </c>
      <c r="F141" s="89">
        <v>143198.48</v>
      </c>
      <c r="G141" s="102">
        <f t="shared" si="36"/>
        <v>98.70504091029623</v>
      </c>
      <c r="H141" s="102">
        <f t="shared" si="37"/>
        <v>88.38071904773456</v>
      </c>
      <c r="I141" s="91">
        <v>159823.51</v>
      </c>
      <c r="J141" s="91">
        <f>I141-D141</f>
        <v>-2201.0599999999977</v>
      </c>
      <c r="K141" s="103">
        <f>I141/D141</f>
        <v>0.9864152702272254</v>
      </c>
      <c r="L141" s="92"/>
    </row>
    <row r="142" spans="1:12" s="105" customFormat="1" ht="26.25" customHeight="1" hidden="1">
      <c r="A142" s="100" t="s">
        <v>13</v>
      </c>
      <c r="B142" s="101"/>
      <c r="C142" s="116" t="s">
        <v>137</v>
      </c>
      <c r="D142" s="89">
        <v>0</v>
      </c>
      <c r="E142" s="89">
        <v>0</v>
      </c>
      <c r="F142" s="89">
        <v>0</v>
      </c>
      <c r="G142" s="102">
        <v>0</v>
      </c>
      <c r="H142" s="102">
        <v>0</v>
      </c>
      <c r="I142" s="91">
        <v>0</v>
      </c>
      <c r="J142" s="91">
        <f>I142-D142</f>
        <v>0</v>
      </c>
      <c r="K142" s="103">
        <v>0</v>
      </c>
      <c r="L142" s="92"/>
    </row>
    <row r="143" spans="1:12" s="105" customFormat="1" ht="26.25" customHeight="1" hidden="1">
      <c r="A143" s="100" t="s">
        <v>13</v>
      </c>
      <c r="B143" s="101"/>
      <c r="C143" s="115" t="s">
        <v>138</v>
      </c>
      <c r="D143" s="89">
        <v>534.1</v>
      </c>
      <c r="E143" s="89">
        <v>256.54</v>
      </c>
      <c r="F143" s="89">
        <v>256.54</v>
      </c>
      <c r="G143" s="102">
        <f t="shared" si="36"/>
        <v>100</v>
      </c>
      <c r="H143" s="102">
        <f t="shared" si="37"/>
        <v>48.03220370717094</v>
      </c>
      <c r="I143" s="91">
        <v>256.54</v>
      </c>
      <c r="J143" s="91">
        <f>I143-D143</f>
        <v>-277.56</v>
      </c>
      <c r="K143" s="103">
        <f>I143/D143</f>
        <v>0.48032203707170945</v>
      </c>
      <c r="L143" s="92"/>
    </row>
    <row r="144" spans="1:12" s="105" customFormat="1" ht="53.25" customHeight="1" hidden="1">
      <c r="A144" s="100" t="s">
        <v>13</v>
      </c>
      <c r="B144" s="101"/>
      <c r="C144" s="99" t="s">
        <v>116</v>
      </c>
      <c r="D144" s="89">
        <v>13380.26</v>
      </c>
      <c r="E144" s="89">
        <v>11008.1</v>
      </c>
      <c r="F144" s="89">
        <v>10292.58</v>
      </c>
      <c r="G144" s="102">
        <f t="shared" si="36"/>
        <v>93.5000590474287</v>
      </c>
      <c r="H144" s="102">
        <f t="shared" si="37"/>
        <v>76.92361732881125</v>
      </c>
      <c r="I144" s="91">
        <v>12579.1</v>
      </c>
      <c r="J144" s="91">
        <f>I144-D144</f>
        <v>-801.1599999999999</v>
      </c>
      <c r="K144" s="103">
        <f>I144/D144</f>
        <v>0.9401237345163697</v>
      </c>
      <c r="L144" s="92"/>
    </row>
    <row r="145" spans="1:12" s="7" customFormat="1" ht="16.5" customHeight="1">
      <c r="A145" s="27"/>
      <c r="B145" s="28"/>
      <c r="C145" s="129" t="s">
        <v>40</v>
      </c>
      <c r="D145" s="122">
        <v>4643.2</v>
      </c>
      <c r="E145" s="122">
        <v>1245.236</v>
      </c>
      <c r="F145" s="122">
        <v>1119.371</v>
      </c>
      <c r="G145" s="72">
        <f aca="true" t="shared" si="38" ref="G145:G155">F145/E145*100</f>
        <v>89.8922774478091</v>
      </c>
      <c r="H145" s="72">
        <f aca="true" t="shared" si="39" ref="H145:H155">F145/D145*100</f>
        <v>24.10774896623019</v>
      </c>
      <c r="I145" s="72"/>
      <c r="J145" s="72"/>
      <c r="K145" s="74"/>
      <c r="L145" s="21">
        <f>G145-95</f>
        <v>-5.107722552190907</v>
      </c>
    </row>
    <row r="146" spans="1:12" s="7" customFormat="1" ht="28.5" customHeight="1">
      <c r="A146" s="1" t="s">
        <v>15</v>
      </c>
      <c r="B146" s="2" t="s">
        <v>16</v>
      </c>
      <c r="C146" s="2" t="s">
        <v>50</v>
      </c>
      <c r="D146" s="120">
        <f>D147+D162</f>
        <v>278224.573</v>
      </c>
      <c r="E146" s="120">
        <f>E147+E162</f>
        <v>84749.107</v>
      </c>
      <c r="F146" s="120">
        <f>F147+F162</f>
        <v>82123.2</v>
      </c>
      <c r="G146" s="73">
        <f t="shared" si="38"/>
        <v>96.90155201281353</v>
      </c>
      <c r="H146" s="73">
        <f t="shared" si="39"/>
        <v>29.516875204261705</v>
      </c>
      <c r="I146" s="73"/>
      <c r="J146" s="73"/>
      <c r="K146" s="74"/>
      <c r="L146" s="32" t="s">
        <v>78</v>
      </c>
    </row>
    <row r="147" spans="1:12" s="31" customFormat="1" ht="17.25" customHeight="1">
      <c r="A147" s="29"/>
      <c r="B147" s="30"/>
      <c r="C147" s="129" t="s">
        <v>39</v>
      </c>
      <c r="D147" s="122">
        <v>274221.773</v>
      </c>
      <c r="E147" s="122">
        <v>83701.349</v>
      </c>
      <c r="F147" s="122">
        <v>81188.12</v>
      </c>
      <c r="G147" s="72">
        <f t="shared" si="38"/>
        <v>96.99738531095836</v>
      </c>
      <c r="H147" s="72">
        <f t="shared" si="39"/>
        <v>29.60673731768192</v>
      </c>
      <c r="I147" s="72">
        <f>I148+I149+I150+I151+I152+I153+I154+I155+I156+I157+I158+I159+I160+I161</f>
        <v>249857.455</v>
      </c>
      <c r="J147" s="72">
        <f aca="true" t="shared" si="40" ref="J147:J161">I147-D147</f>
        <v>-24364.318</v>
      </c>
      <c r="K147" s="147">
        <f aca="true" t="shared" si="41" ref="K147:K161">I147/D147</f>
        <v>0.9111510448880367</v>
      </c>
      <c r="L147" s="21">
        <f>G147-95</f>
        <v>1.9973853109583644</v>
      </c>
    </row>
    <row r="148" spans="1:12" s="105" customFormat="1" ht="27" customHeight="1" hidden="1">
      <c r="A148" s="100" t="s">
        <v>15</v>
      </c>
      <c r="B148" s="101"/>
      <c r="C148" s="99" t="s">
        <v>111</v>
      </c>
      <c r="D148" s="89">
        <v>29249.1</v>
      </c>
      <c r="E148" s="89">
        <v>25401.85</v>
      </c>
      <c r="F148" s="91">
        <v>23770.63</v>
      </c>
      <c r="G148" s="102">
        <f t="shared" si="38"/>
        <v>93.57834173495239</v>
      </c>
      <c r="H148" s="102">
        <f t="shared" si="39"/>
        <v>81.26961171454849</v>
      </c>
      <c r="I148" s="91">
        <v>29100.3</v>
      </c>
      <c r="J148" s="91">
        <f t="shared" si="40"/>
        <v>-148.79999999999927</v>
      </c>
      <c r="K148" s="103">
        <f t="shared" si="41"/>
        <v>0.9949126639794045</v>
      </c>
      <c r="L148" s="92"/>
    </row>
    <row r="149" spans="1:12" s="105" customFormat="1" ht="39.75" customHeight="1" hidden="1">
      <c r="A149" s="100" t="s">
        <v>15</v>
      </c>
      <c r="B149" s="101"/>
      <c r="C149" s="99" t="s">
        <v>159</v>
      </c>
      <c r="D149" s="89">
        <v>1204.28</v>
      </c>
      <c r="E149" s="89">
        <v>1144.28</v>
      </c>
      <c r="F149" s="91">
        <v>1047.84</v>
      </c>
      <c r="G149" s="102">
        <f t="shared" si="38"/>
        <v>91.57199286887824</v>
      </c>
      <c r="H149" s="102">
        <f t="shared" si="39"/>
        <v>87.00966552628955</v>
      </c>
      <c r="I149" s="91">
        <v>1140.6</v>
      </c>
      <c r="J149" s="91">
        <f t="shared" si="40"/>
        <v>-63.680000000000064</v>
      </c>
      <c r="K149" s="103">
        <f t="shared" si="41"/>
        <v>0.9471219317766632</v>
      </c>
      <c r="L149" s="92"/>
    </row>
    <row r="150" spans="1:12" s="105" customFormat="1" ht="39.75" customHeight="1" hidden="1">
      <c r="A150" s="100" t="s">
        <v>15</v>
      </c>
      <c r="B150" s="101"/>
      <c r="C150" s="99" t="s">
        <v>166</v>
      </c>
      <c r="D150" s="89">
        <v>328.7</v>
      </c>
      <c r="E150" s="89">
        <v>328.4</v>
      </c>
      <c r="F150" s="91">
        <v>301.14</v>
      </c>
      <c r="G150" s="102">
        <f t="shared" si="38"/>
        <v>91.69914738124238</v>
      </c>
      <c r="H150" s="102">
        <f t="shared" si="39"/>
        <v>91.61545482202617</v>
      </c>
      <c r="I150" s="91">
        <v>327</v>
      </c>
      <c r="J150" s="91">
        <f t="shared" si="40"/>
        <v>-1.6999999999999886</v>
      </c>
      <c r="K150" s="103">
        <f t="shared" si="41"/>
        <v>0.994828110739276</v>
      </c>
      <c r="L150" s="92"/>
    </row>
    <row r="151" spans="1:12" s="105" customFormat="1" ht="26.25" customHeight="1" hidden="1">
      <c r="A151" s="100" t="s">
        <v>15</v>
      </c>
      <c r="B151" s="101"/>
      <c r="C151" s="99" t="s">
        <v>114</v>
      </c>
      <c r="D151" s="89">
        <v>7838.9</v>
      </c>
      <c r="E151" s="89">
        <v>6880.9</v>
      </c>
      <c r="F151" s="89">
        <v>6745.57</v>
      </c>
      <c r="G151" s="102">
        <f t="shared" si="38"/>
        <v>98.033251464198</v>
      </c>
      <c r="H151" s="102">
        <f t="shared" si="39"/>
        <v>86.05250736710508</v>
      </c>
      <c r="I151" s="91">
        <v>7835.545</v>
      </c>
      <c r="J151" s="91">
        <f t="shared" si="40"/>
        <v>-3.3549999999995634</v>
      </c>
      <c r="K151" s="103">
        <f t="shared" si="41"/>
        <v>0.9995720062763909</v>
      </c>
      <c r="L151" s="92"/>
    </row>
    <row r="152" spans="1:12" s="105" customFormat="1" ht="26.25" customHeight="1" hidden="1">
      <c r="A152" s="100" t="s">
        <v>15</v>
      </c>
      <c r="B152" s="101"/>
      <c r="C152" s="99" t="s">
        <v>113</v>
      </c>
      <c r="D152" s="89">
        <v>1599.3</v>
      </c>
      <c r="E152" s="89">
        <v>1599.3</v>
      </c>
      <c r="F152" s="89">
        <v>1599.3</v>
      </c>
      <c r="G152" s="102">
        <f t="shared" si="38"/>
        <v>100</v>
      </c>
      <c r="H152" s="102">
        <f t="shared" si="39"/>
        <v>100</v>
      </c>
      <c r="I152" s="89">
        <v>1599.3</v>
      </c>
      <c r="J152" s="91">
        <f t="shared" si="40"/>
        <v>0</v>
      </c>
      <c r="K152" s="103">
        <f t="shared" si="41"/>
        <v>1</v>
      </c>
      <c r="L152" s="92"/>
    </row>
    <row r="153" spans="1:12" s="105" customFormat="1" ht="26.25" customHeight="1" hidden="1">
      <c r="A153" s="100" t="s">
        <v>15</v>
      </c>
      <c r="B153" s="101"/>
      <c r="C153" s="99" t="s">
        <v>112</v>
      </c>
      <c r="D153" s="89">
        <v>10399.4</v>
      </c>
      <c r="E153" s="89">
        <v>9731.76</v>
      </c>
      <c r="F153" s="89">
        <v>9317.43</v>
      </c>
      <c r="G153" s="102">
        <f t="shared" si="38"/>
        <v>95.74249673234851</v>
      </c>
      <c r="H153" s="102">
        <f t="shared" si="39"/>
        <v>89.59584206781162</v>
      </c>
      <c r="I153" s="91">
        <v>10307.64</v>
      </c>
      <c r="J153" s="91">
        <f t="shared" si="40"/>
        <v>-91.76000000000022</v>
      </c>
      <c r="K153" s="103">
        <f t="shared" si="41"/>
        <v>0.991176414023886</v>
      </c>
      <c r="L153" s="92"/>
    </row>
    <row r="154" spans="1:12" s="105" customFormat="1" ht="38.25" customHeight="1" hidden="1">
      <c r="A154" s="100" t="s">
        <v>15</v>
      </c>
      <c r="B154" s="101"/>
      <c r="C154" s="99" t="s">
        <v>122</v>
      </c>
      <c r="D154" s="89">
        <v>348.2</v>
      </c>
      <c r="E154" s="89">
        <v>348.2</v>
      </c>
      <c r="F154" s="89">
        <v>348.2</v>
      </c>
      <c r="G154" s="102">
        <f>F154/E154*100</f>
        <v>100</v>
      </c>
      <c r="H154" s="102">
        <f>F154/D154*100</f>
        <v>100</v>
      </c>
      <c r="I154" s="91">
        <v>348.2</v>
      </c>
      <c r="J154" s="91">
        <f t="shared" si="40"/>
        <v>0</v>
      </c>
      <c r="K154" s="103">
        <f t="shared" si="41"/>
        <v>1</v>
      </c>
      <c r="L154" s="92"/>
    </row>
    <row r="155" spans="1:12" s="105" customFormat="1" ht="26.25" customHeight="1" hidden="1">
      <c r="A155" s="100" t="s">
        <v>15</v>
      </c>
      <c r="B155" s="101"/>
      <c r="C155" s="99" t="s">
        <v>115</v>
      </c>
      <c r="D155" s="89">
        <v>3708.5</v>
      </c>
      <c r="E155" s="89">
        <v>3473.41</v>
      </c>
      <c r="F155" s="89">
        <v>3247</v>
      </c>
      <c r="G155" s="102">
        <f t="shared" si="38"/>
        <v>93.48162180681233</v>
      </c>
      <c r="H155" s="102">
        <f t="shared" si="39"/>
        <v>87.55561547795605</v>
      </c>
      <c r="I155" s="91">
        <v>3708.49</v>
      </c>
      <c r="J155" s="91">
        <f t="shared" si="40"/>
        <v>-0.010000000000218279</v>
      </c>
      <c r="K155" s="103">
        <f t="shared" si="41"/>
        <v>0.9999973034919778</v>
      </c>
      <c r="L155" s="92"/>
    </row>
    <row r="156" spans="1:12" s="105" customFormat="1" ht="26.25" customHeight="1" hidden="1">
      <c r="A156" s="100" t="s">
        <v>15</v>
      </c>
      <c r="B156" s="101"/>
      <c r="C156" s="99" t="s">
        <v>134</v>
      </c>
      <c r="D156" s="89">
        <v>422.5</v>
      </c>
      <c r="E156" s="89">
        <v>422.5</v>
      </c>
      <c r="F156" s="89">
        <v>412.45</v>
      </c>
      <c r="G156" s="102">
        <f aca="true" t="shared" si="42" ref="G156:G163">F156/E156*100</f>
        <v>97.62130177514793</v>
      </c>
      <c r="H156" s="102">
        <f aca="true" t="shared" si="43" ref="H156:H161">F156/D156*100</f>
        <v>97.62130177514793</v>
      </c>
      <c r="I156" s="91">
        <v>412.45</v>
      </c>
      <c r="J156" s="91">
        <f t="shared" si="40"/>
        <v>-10.050000000000011</v>
      </c>
      <c r="K156" s="103">
        <f t="shared" si="41"/>
        <v>0.9762130177514793</v>
      </c>
      <c r="L156" s="92"/>
    </row>
    <row r="157" spans="1:12" s="105" customFormat="1" ht="26.25" customHeight="1" hidden="1">
      <c r="A157" s="100" t="s">
        <v>15</v>
      </c>
      <c r="B157" s="101"/>
      <c r="C157" s="99" t="s">
        <v>135</v>
      </c>
      <c r="D157" s="89">
        <v>435.5</v>
      </c>
      <c r="E157" s="89">
        <v>435.5</v>
      </c>
      <c r="F157" s="89">
        <v>254</v>
      </c>
      <c r="G157" s="102">
        <f t="shared" si="42"/>
        <v>58.323765786452356</v>
      </c>
      <c r="H157" s="102">
        <f t="shared" si="43"/>
        <v>58.323765786452356</v>
      </c>
      <c r="I157" s="91">
        <v>435.5</v>
      </c>
      <c r="J157" s="91">
        <f t="shared" si="40"/>
        <v>0</v>
      </c>
      <c r="K157" s="103">
        <f t="shared" si="41"/>
        <v>1</v>
      </c>
      <c r="L157" s="92"/>
    </row>
    <row r="158" spans="1:12" s="105" customFormat="1" ht="26.25" customHeight="1" hidden="1">
      <c r="A158" s="100" t="s">
        <v>15</v>
      </c>
      <c r="B158" s="101"/>
      <c r="C158" s="115" t="s">
        <v>136</v>
      </c>
      <c r="D158" s="89">
        <v>183698.06</v>
      </c>
      <c r="E158" s="89">
        <v>165487.27</v>
      </c>
      <c r="F158" s="89">
        <v>164459.04</v>
      </c>
      <c r="G158" s="102">
        <f t="shared" si="42"/>
        <v>99.37866519883978</v>
      </c>
      <c r="H158" s="102">
        <f t="shared" si="43"/>
        <v>89.52682461643853</v>
      </c>
      <c r="I158" s="91">
        <v>182815.13</v>
      </c>
      <c r="J158" s="91">
        <f t="shared" si="40"/>
        <v>-882.929999999993</v>
      </c>
      <c r="K158" s="103">
        <f t="shared" si="41"/>
        <v>0.9951935801608357</v>
      </c>
      <c r="L158" s="92"/>
    </row>
    <row r="159" spans="1:12" s="105" customFormat="1" ht="26.25" customHeight="1" hidden="1">
      <c r="A159" s="100" t="s">
        <v>15</v>
      </c>
      <c r="B159" s="101"/>
      <c r="C159" s="116" t="s">
        <v>137</v>
      </c>
      <c r="D159" s="89">
        <v>144</v>
      </c>
      <c r="E159" s="89">
        <v>144</v>
      </c>
      <c r="F159" s="89">
        <v>144</v>
      </c>
      <c r="G159" s="102">
        <f t="shared" si="42"/>
        <v>100</v>
      </c>
      <c r="H159" s="102">
        <f t="shared" si="43"/>
        <v>100</v>
      </c>
      <c r="I159" s="91">
        <v>144</v>
      </c>
      <c r="J159" s="91">
        <f t="shared" si="40"/>
        <v>0</v>
      </c>
      <c r="K159" s="103">
        <f t="shared" si="41"/>
        <v>1</v>
      </c>
      <c r="L159" s="92"/>
    </row>
    <row r="160" spans="1:12" s="105" customFormat="1" ht="26.25" customHeight="1" hidden="1">
      <c r="A160" s="100" t="s">
        <v>15</v>
      </c>
      <c r="B160" s="101"/>
      <c r="C160" s="115" t="s">
        <v>138</v>
      </c>
      <c r="D160" s="89">
        <v>1284</v>
      </c>
      <c r="E160" s="89">
        <v>1284</v>
      </c>
      <c r="F160" s="89">
        <v>1177.96</v>
      </c>
      <c r="G160" s="102">
        <f t="shared" si="42"/>
        <v>91.74143302180686</v>
      </c>
      <c r="H160" s="102">
        <f t="shared" si="43"/>
        <v>91.74143302180686</v>
      </c>
      <c r="I160" s="91">
        <v>1269.5</v>
      </c>
      <c r="J160" s="91">
        <f t="shared" si="40"/>
        <v>-14.5</v>
      </c>
      <c r="K160" s="103">
        <f t="shared" si="41"/>
        <v>0.9887071651090342</v>
      </c>
      <c r="L160" s="92"/>
    </row>
    <row r="161" spans="1:12" s="105" customFormat="1" ht="53.25" customHeight="1" hidden="1">
      <c r="A161" s="100" t="s">
        <v>15</v>
      </c>
      <c r="B161" s="101"/>
      <c r="C161" s="99" t="s">
        <v>116</v>
      </c>
      <c r="D161" s="89">
        <v>10520.7</v>
      </c>
      <c r="E161" s="89">
        <v>9332.17</v>
      </c>
      <c r="F161" s="89">
        <v>8602.93</v>
      </c>
      <c r="G161" s="102">
        <f t="shared" si="42"/>
        <v>92.18574029405808</v>
      </c>
      <c r="H161" s="102">
        <f t="shared" si="43"/>
        <v>81.77146007394946</v>
      </c>
      <c r="I161" s="91">
        <v>10413.8</v>
      </c>
      <c r="J161" s="91">
        <f t="shared" si="40"/>
        <v>-106.90000000000146</v>
      </c>
      <c r="K161" s="103">
        <f t="shared" si="41"/>
        <v>0.9898390791487257</v>
      </c>
      <c r="L161" s="92"/>
    </row>
    <row r="162" spans="1:12" s="7" customFormat="1" ht="16.5" customHeight="1">
      <c r="A162" s="27"/>
      <c r="B162" s="28"/>
      <c r="C162" s="129" t="s">
        <v>40</v>
      </c>
      <c r="D162" s="122">
        <v>4002.8</v>
      </c>
      <c r="E162" s="122">
        <v>1047.758</v>
      </c>
      <c r="F162" s="121">
        <v>935.08</v>
      </c>
      <c r="G162" s="72">
        <f t="shared" si="42"/>
        <v>89.24579912537055</v>
      </c>
      <c r="H162" s="72">
        <f aca="true" t="shared" si="44" ref="H162:H168">F162/D162*100</f>
        <v>23.3606475467173</v>
      </c>
      <c r="I162" s="72"/>
      <c r="J162" s="72"/>
      <c r="K162" s="74"/>
      <c r="L162" s="21">
        <f>G162-95</f>
        <v>-5.754200874629447</v>
      </c>
    </row>
    <row r="163" spans="1:12" s="7" customFormat="1" ht="28.5" customHeight="1">
      <c r="A163" s="1" t="s">
        <v>17</v>
      </c>
      <c r="B163" s="2" t="s">
        <v>18</v>
      </c>
      <c r="C163" s="2" t="s">
        <v>79</v>
      </c>
      <c r="D163" s="120">
        <f>D164+D178</f>
        <v>273297.937</v>
      </c>
      <c r="E163" s="120">
        <f>E164+E178</f>
        <v>71834.617</v>
      </c>
      <c r="F163" s="120">
        <f>F164+F178</f>
        <v>69563.418</v>
      </c>
      <c r="G163" s="167">
        <f t="shared" si="42"/>
        <v>96.83829455094055</v>
      </c>
      <c r="H163" s="73">
        <f t="shared" si="44"/>
        <v>25.4533271504351</v>
      </c>
      <c r="I163" s="73"/>
      <c r="J163" s="73"/>
      <c r="K163" s="74"/>
      <c r="L163" s="32" t="s">
        <v>78</v>
      </c>
    </row>
    <row r="164" spans="1:12" s="31" customFormat="1" ht="16.5" customHeight="1">
      <c r="A164" s="29"/>
      <c r="B164" s="30"/>
      <c r="C164" s="129" t="s">
        <v>39</v>
      </c>
      <c r="D164" s="122">
        <v>269195.137</v>
      </c>
      <c r="E164" s="122">
        <v>70728.218</v>
      </c>
      <c r="F164" s="122">
        <v>68540.804</v>
      </c>
      <c r="G164" s="72">
        <f aca="true" t="shared" si="45" ref="G164:G174">F164/E164*100</f>
        <v>96.90729660402305</v>
      </c>
      <c r="H164" s="72">
        <f t="shared" si="44"/>
        <v>25.461382684635943</v>
      </c>
      <c r="I164" s="72">
        <f>I165+I166+I167+I168+I169+I170+I171+I172+I173+I174+I175+I176+I177</f>
        <v>268960.2</v>
      </c>
      <c r="J164" s="72">
        <f aca="true" t="shared" si="46" ref="J164:J176">I164-D164</f>
        <v>-234.93699999997625</v>
      </c>
      <c r="K164" s="147">
        <f aca="true" t="shared" si="47" ref="K164:K174">I164/D164</f>
        <v>0.999127261351679</v>
      </c>
      <c r="L164" s="21">
        <f>G164-95</f>
        <v>1.9072966040230455</v>
      </c>
    </row>
    <row r="165" spans="1:13" s="105" customFormat="1" ht="26.25" customHeight="1" hidden="1">
      <c r="A165" s="100" t="s">
        <v>17</v>
      </c>
      <c r="B165" s="101"/>
      <c r="C165" s="99" t="s">
        <v>111</v>
      </c>
      <c r="D165" s="89">
        <v>29367.4</v>
      </c>
      <c r="E165" s="89">
        <v>26055.64</v>
      </c>
      <c r="F165" s="89">
        <v>24491.74</v>
      </c>
      <c r="G165" s="102">
        <f t="shared" si="45"/>
        <v>93.99784461252919</v>
      </c>
      <c r="H165" s="102">
        <f t="shared" si="44"/>
        <v>83.39771311045581</v>
      </c>
      <c r="I165" s="91">
        <v>29015.8</v>
      </c>
      <c r="J165" s="91">
        <f t="shared" si="46"/>
        <v>-351.6000000000022</v>
      </c>
      <c r="K165" s="103">
        <f t="shared" si="47"/>
        <v>0.9880275407424558</v>
      </c>
      <c r="L165" s="92"/>
      <c r="M165" s="104"/>
    </row>
    <row r="166" spans="1:13" s="105" customFormat="1" ht="39.75" customHeight="1" hidden="1">
      <c r="A166" s="100" t="s">
        <v>17</v>
      </c>
      <c r="B166" s="101"/>
      <c r="C166" s="99" t="s">
        <v>159</v>
      </c>
      <c r="D166" s="89">
        <v>2352.97</v>
      </c>
      <c r="E166" s="89">
        <v>2352.97</v>
      </c>
      <c r="F166" s="89">
        <v>2090.78</v>
      </c>
      <c r="G166" s="102">
        <f t="shared" si="45"/>
        <v>88.85706150099662</v>
      </c>
      <c r="H166" s="102">
        <f t="shared" si="44"/>
        <v>88.85706150099662</v>
      </c>
      <c r="I166" s="91">
        <v>2352.3</v>
      </c>
      <c r="J166" s="91">
        <f>I166-D166</f>
        <v>-0.669999999999618</v>
      </c>
      <c r="K166" s="103">
        <f t="shared" si="47"/>
        <v>0.9997152534881449</v>
      </c>
      <c r="L166" s="92"/>
      <c r="M166" s="104"/>
    </row>
    <row r="167" spans="1:13" s="105" customFormat="1" ht="39.75" customHeight="1" hidden="1">
      <c r="A167" s="100" t="s">
        <v>17</v>
      </c>
      <c r="B167" s="101"/>
      <c r="C167" s="99" t="s">
        <v>166</v>
      </c>
      <c r="D167" s="89">
        <v>96.6</v>
      </c>
      <c r="E167" s="89">
        <v>96.6</v>
      </c>
      <c r="F167" s="89">
        <v>96.6</v>
      </c>
      <c r="G167" s="102">
        <f t="shared" si="45"/>
        <v>100</v>
      </c>
      <c r="H167" s="102">
        <f t="shared" si="44"/>
        <v>100</v>
      </c>
      <c r="I167" s="91">
        <v>96.6</v>
      </c>
      <c r="J167" s="91">
        <f>I167-D167</f>
        <v>0</v>
      </c>
      <c r="K167" s="103">
        <f t="shared" si="47"/>
        <v>1</v>
      </c>
      <c r="L167" s="92"/>
      <c r="M167" s="104"/>
    </row>
    <row r="168" spans="1:13" s="105" customFormat="1" ht="26.25" customHeight="1" hidden="1">
      <c r="A168" s="100" t="s">
        <v>17</v>
      </c>
      <c r="B168" s="101"/>
      <c r="C168" s="99" t="s">
        <v>114</v>
      </c>
      <c r="D168" s="89">
        <v>22358.46</v>
      </c>
      <c r="E168" s="89">
        <v>20854.15</v>
      </c>
      <c r="F168" s="89">
        <v>20475.96</v>
      </c>
      <c r="G168" s="102">
        <f t="shared" si="45"/>
        <v>98.18650004915088</v>
      </c>
      <c r="H168" s="102">
        <f t="shared" si="44"/>
        <v>91.58036823645278</v>
      </c>
      <c r="I168" s="91">
        <v>22104.42</v>
      </c>
      <c r="J168" s="91">
        <f t="shared" si="46"/>
        <v>-254.04000000000087</v>
      </c>
      <c r="K168" s="103">
        <f t="shared" si="47"/>
        <v>0.9886378578846664</v>
      </c>
      <c r="L168" s="92"/>
      <c r="M168" s="104"/>
    </row>
    <row r="169" spans="1:13" s="105" customFormat="1" ht="26.25" customHeight="1" hidden="1">
      <c r="A169" s="100" t="s">
        <v>17</v>
      </c>
      <c r="B169" s="101"/>
      <c r="C169" s="99" t="s">
        <v>113</v>
      </c>
      <c r="D169" s="89">
        <v>1586.2</v>
      </c>
      <c r="E169" s="89">
        <v>1586.2</v>
      </c>
      <c r="F169" s="89">
        <v>1579.39</v>
      </c>
      <c r="G169" s="102">
        <f t="shared" si="45"/>
        <v>99.5706720464002</v>
      </c>
      <c r="H169" s="102">
        <f aca="true" t="shared" si="48" ref="H169:H177">F169/D169*100</f>
        <v>99.5706720464002</v>
      </c>
      <c r="I169" s="91">
        <v>1579.7</v>
      </c>
      <c r="J169" s="91">
        <f>I169-D169</f>
        <v>-6.5</v>
      </c>
      <c r="K169" s="103">
        <f t="shared" si="47"/>
        <v>0.9959021560963308</v>
      </c>
      <c r="L169" s="92"/>
      <c r="M169" s="104"/>
    </row>
    <row r="170" spans="1:13" s="105" customFormat="1" ht="26.25" customHeight="1" hidden="1">
      <c r="A170" s="100" t="s">
        <v>17</v>
      </c>
      <c r="B170" s="101"/>
      <c r="C170" s="99" t="s">
        <v>112</v>
      </c>
      <c r="D170" s="89">
        <v>2301</v>
      </c>
      <c r="E170" s="89">
        <v>2077.5</v>
      </c>
      <c r="F170" s="89">
        <v>2034.47</v>
      </c>
      <c r="G170" s="102">
        <f t="shared" si="45"/>
        <v>97.92876052948255</v>
      </c>
      <c r="H170" s="102">
        <f t="shared" si="48"/>
        <v>88.4167753150804</v>
      </c>
      <c r="I170" s="91">
        <v>2262.17</v>
      </c>
      <c r="J170" s="91">
        <f>I170-D170</f>
        <v>-38.82999999999993</v>
      </c>
      <c r="K170" s="103">
        <f t="shared" si="47"/>
        <v>0.9831247283789657</v>
      </c>
      <c r="L170" s="92"/>
      <c r="M170" s="104"/>
    </row>
    <row r="171" spans="1:13" s="105" customFormat="1" ht="26.25" customHeight="1" hidden="1">
      <c r="A171" s="100" t="s">
        <v>17</v>
      </c>
      <c r="B171" s="101"/>
      <c r="C171" s="99" t="s">
        <v>115</v>
      </c>
      <c r="D171" s="89">
        <v>2994.2</v>
      </c>
      <c r="E171" s="89">
        <v>2773.7</v>
      </c>
      <c r="F171" s="89">
        <v>1186.01</v>
      </c>
      <c r="G171" s="102">
        <f t="shared" si="45"/>
        <v>42.75913040343224</v>
      </c>
      <c r="H171" s="102">
        <f t="shared" si="48"/>
        <v>39.610246476521276</v>
      </c>
      <c r="I171" s="91">
        <v>2994.2</v>
      </c>
      <c r="J171" s="91">
        <f>I171-D171</f>
        <v>0</v>
      </c>
      <c r="K171" s="103">
        <f t="shared" si="47"/>
        <v>1</v>
      </c>
      <c r="L171" s="92"/>
      <c r="M171" s="104"/>
    </row>
    <row r="172" spans="1:13" s="105" customFormat="1" ht="26.25" customHeight="1" hidden="1">
      <c r="A172" s="100" t="s">
        <v>17</v>
      </c>
      <c r="B172" s="101"/>
      <c r="C172" s="99" t="s">
        <v>134</v>
      </c>
      <c r="D172" s="89">
        <v>985.51</v>
      </c>
      <c r="E172" s="89">
        <v>985.51</v>
      </c>
      <c r="F172" s="89">
        <v>985.51</v>
      </c>
      <c r="G172" s="102">
        <f t="shared" si="45"/>
        <v>100</v>
      </c>
      <c r="H172" s="102">
        <f t="shared" si="48"/>
        <v>100</v>
      </c>
      <c r="I172" s="91">
        <v>985.51</v>
      </c>
      <c r="J172" s="91">
        <f t="shared" si="46"/>
        <v>0</v>
      </c>
      <c r="K172" s="103">
        <f t="shared" si="47"/>
        <v>1</v>
      </c>
      <c r="L172" s="92"/>
      <c r="M172" s="104"/>
    </row>
    <row r="173" spans="1:13" s="105" customFormat="1" ht="26.25" customHeight="1" hidden="1">
      <c r="A173" s="100" t="s">
        <v>17</v>
      </c>
      <c r="B173" s="101"/>
      <c r="C173" s="99" t="s">
        <v>135</v>
      </c>
      <c r="D173" s="89">
        <v>495</v>
      </c>
      <c r="E173" s="89">
        <v>495</v>
      </c>
      <c r="F173" s="89">
        <v>286.56</v>
      </c>
      <c r="G173" s="102">
        <f t="shared" si="45"/>
        <v>57.89090909090909</v>
      </c>
      <c r="H173" s="102">
        <f t="shared" si="48"/>
        <v>57.89090909090909</v>
      </c>
      <c r="I173" s="91">
        <v>358.6</v>
      </c>
      <c r="J173" s="91">
        <f>I173-D173</f>
        <v>-136.39999999999998</v>
      </c>
      <c r="K173" s="103">
        <f t="shared" si="47"/>
        <v>0.7244444444444444</v>
      </c>
      <c r="L173" s="92"/>
      <c r="M173" s="104"/>
    </row>
    <row r="174" spans="1:13" s="105" customFormat="1" ht="26.25" customHeight="1" hidden="1">
      <c r="A174" s="100" t="s">
        <v>17</v>
      </c>
      <c r="B174" s="101"/>
      <c r="C174" s="115" t="s">
        <v>136</v>
      </c>
      <c r="D174" s="89">
        <v>198263.56</v>
      </c>
      <c r="E174" s="89">
        <v>185452.26</v>
      </c>
      <c r="F174" s="89">
        <v>182790.38</v>
      </c>
      <c r="G174" s="102">
        <f t="shared" si="45"/>
        <v>98.56465486050156</v>
      </c>
      <c r="H174" s="102">
        <f t="shared" si="48"/>
        <v>92.1956510818226</v>
      </c>
      <c r="I174" s="91">
        <v>196935.2</v>
      </c>
      <c r="J174" s="91">
        <f>I174-D174</f>
        <v>-1328.359999999986</v>
      </c>
      <c r="K174" s="103">
        <f t="shared" si="47"/>
        <v>0.9933000295162662</v>
      </c>
      <c r="L174" s="92"/>
      <c r="M174" s="104"/>
    </row>
    <row r="175" spans="1:13" s="105" customFormat="1" ht="26.25" customHeight="1" hidden="1">
      <c r="A175" s="100" t="s">
        <v>17</v>
      </c>
      <c r="B175" s="101"/>
      <c r="C175" s="116" t="s">
        <v>137</v>
      </c>
      <c r="D175" s="89">
        <v>0</v>
      </c>
      <c r="E175" s="89">
        <v>0</v>
      </c>
      <c r="F175" s="89">
        <v>0</v>
      </c>
      <c r="G175" s="102">
        <v>0</v>
      </c>
      <c r="H175" s="102">
        <v>0</v>
      </c>
      <c r="I175" s="91">
        <v>0</v>
      </c>
      <c r="J175" s="91">
        <f t="shared" si="46"/>
        <v>0</v>
      </c>
      <c r="K175" s="103">
        <v>0</v>
      </c>
      <c r="L175" s="92"/>
      <c r="M175" s="104"/>
    </row>
    <row r="176" spans="1:13" s="105" customFormat="1" ht="26.25" customHeight="1" hidden="1">
      <c r="A176" s="100" t="s">
        <v>17</v>
      </c>
      <c r="B176" s="101"/>
      <c r="C176" s="115" t="s">
        <v>138</v>
      </c>
      <c r="D176" s="89">
        <v>782.6</v>
      </c>
      <c r="E176" s="89">
        <v>782.6</v>
      </c>
      <c r="F176" s="89">
        <v>740.04</v>
      </c>
      <c r="G176" s="102">
        <f aca="true" t="shared" si="49" ref="G176:G183">F176/E176*100</f>
        <v>94.56171735241502</v>
      </c>
      <c r="H176" s="102">
        <f t="shared" si="48"/>
        <v>94.56171735241502</v>
      </c>
      <c r="I176" s="91">
        <v>749.6</v>
      </c>
      <c r="J176" s="91">
        <f t="shared" si="46"/>
        <v>-33</v>
      </c>
      <c r="K176" s="103">
        <f>I176/D176</f>
        <v>0.9578328648096089</v>
      </c>
      <c r="L176" s="92"/>
      <c r="M176" s="104"/>
    </row>
    <row r="177" spans="1:13" s="105" customFormat="1" ht="52.5" customHeight="1" hidden="1">
      <c r="A177" s="100" t="s">
        <v>17</v>
      </c>
      <c r="B177" s="101"/>
      <c r="C177" s="99" t="s">
        <v>116</v>
      </c>
      <c r="D177" s="89">
        <v>10126.94</v>
      </c>
      <c r="E177" s="89">
        <v>9022.23</v>
      </c>
      <c r="F177" s="89">
        <v>7809.37</v>
      </c>
      <c r="G177" s="102">
        <f t="shared" si="49"/>
        <v>86.55698203215834</v>
      </c>
      <c r="H177" s="102">
        <f t="shared" si="48"/>
        <v>77.11480466952504</v>
      </c>
      <c r="I177" s="91">
        <v>9526.1</v>
      </c>
      <c r="J177" s="91">
        <f>I177-D177</f>
        <v>-600.8400000000001</v>
      </c>
      <c r="K177" s="103">
        <f>I177/D177</f>
        <v>0.9406691458624225</v>
      </c>
      <c r="L177" s="92"/>
      <c r="M177" s="104"/>
    </row>
    <row r="178" spans="1:12" s="7" customFormat="1" ht="16.5" customHeight="1">
      <c r="A178" s="27"/>
      <c r="B178" s="28"/>
      <c r="C178" s="129" t="s">
        <v>40</v>
      </c>
      <c r="D178" s="122">
        <v>4102.8</v>
      </c>
      <c r="E178" s="122">
        <v>1106.399</v>
      </c>
      <c r="F178" s="121">
        <v>1022.614</v>
      </c>
      <c r="G178" s="72">
        <f t="shared" si="49"/>
        <v>92.42723465946735</v>
      </c>
      <c r="H178" s="72">
        <f aca="true" t="shared" si="50" ref="H178:H264">F178/D178*100</f>
        <v>24.92478307497319</v>
      </c>
      <c r="I178" s="72"/>
      <c r="J178" s="72"/>
      <c r="K178" s="74"/>
      <c r="L178" s="21">
        <f>G178-95</f>
        <v>-2.572765340532655</v>
      </c>
    </row>
    <row r="179" spans="1:12" s="7" customFormat="1" ht="28.5" customHeight="1">
      <c r="A179" s="1" t="s">
        <v>19</v>
      </c>
      <c r="B179" s="2" t="s">
        <v>20</v>
      </c>
      <c r="C179" s="2" t="s">
        <v>49</v>
      </c>
      <c r="D179" s="120">
        <f>D180+D193</f>
        <v>56718.1</v>
      </c>
      <c r="E179" s="120">
        <f>E180+E193</f>
        <v>9940.652</v>
      </c>
      <c r="F179" s="120">
        <f>F180+F193</f>
        <v>9640.268</v>
      </c>
      <c r="G179" s="73">
        <f t="shared" si="49"/>
        <v>96.9782263779076</v>
      </c>
      <c r="H179" s="73">
        <f t="shared" si="50"/>
        <v>16.996810541961032</v>
      </c>
      <c r="I179" s="73"/>
      <c r="J179" s="73"/>
      <c r="K179" s="74"/>
      <c r="L179" s="32" t="s">
        <v>78</v>
      </c>
    </row>
    <row r="180" spans="1:12" s="31" customFormat="1" ht="16.5" customHeight="1">
      <c r="A180" s="29"/>
      <c r="B180" s="30"/>
      <c r="C180" s="129" t="s">
        <v>39</v>
      </c>
      <c r="D180" s="122">
        <v>55868.1</v>
      </c>
      <c r="E180" s="122">
        <v>9762.452</v>
      </c>
      <c r="F180" s="122">
        <v>9469.497</v>
      </c>
      <c r="G180" s="72">
        <f t="shared" si="49"/>
        <v>96.99916578335032</v>
      </c>
      <c r="H180" s="72">
        <f t="shared" si="50"/>
        <v>16.949738759685758</v>
      </c>
      <c r="I180" s="72">
        <f>I181+I182+I183+I184+I185+I186+I187+I188+I189+I190+I191+I192</f>
        <v>47377.229999999996</v>
      </c>
      <c r="J180" s="72">
        <f aca="true" t="shared" si="51" ref="J180:J192">I180-D180</f>
        <v>-8490.870000000003</v>
      </c>
      <c r="K180" s="150">
        <f aca="true" t="shared" si="52" ref="K180:K192">I180/D180</f>
        <v>0.8480193527254372</v>
      </c>
      <c r="L180" s="21">
        <f>G180-95</f>
        <v>1.9991657833503211</v>
      </c>
    </row>
    <row r="181" spans="1:13" s="105" customFormat="1" ht="26.25" customHeight="1" hidden="1">
      <c r="A181" s="100" t="s">
        <v>19</v>
      </c>
      <c r="B181" s="101"/>
      <c r="C181" s="99" t="s">
        <v>111</v>
      </c>
      <c r="D181" s="89">
        <v>10029</v>
      </c>
      <c r="E181" s="89">
        <v>8327.7</v>
      </c>
      <c r="F181" s="89">
        <v>7847.64</v>
      </c>
      <c r="G181" s="102">
        <f t="shared" si="49"/>
        <v>94.23538311898844</v>
      </c>
      <c r="H181" s="102">
        <f t="shared" si="50"/>
        <v>78.24947651809751</v>
      </c>
      <c r="I181" s="91">
        <v>9716.2</v>
      </c>
      <c r="J181" s="91">
        <f t="shared" si="51"/>
        <v>-312.7999999999993</v>
      </c>
      <c r="K181" s="103">
        <f t="shared" si="52"/>
        <v>0.968810449695882</v>
      </c>
      <c r="L181" s="92"/>
      <c r="M181" s="104"/>
    </row>
    <row r="182" spans="1:13" s="105" customFormat="1" ht="39.75" customHeight="1" hidden="1">
      <c r="A182" s="100" t="s">
        <v>19</v>
      </c>
      <c r="B182" s="101"/>
      <c r="C182" s="99" t="s">
        <v>159</v>
      </c>
      <c r="D182" s="89">
        <v>140</v>
      </c>
      <c r="E182" s="89">
        <v>140</v>
      </c>
      <c r="F182" s="89">
        <v>138.7</v>
      </c>
      <c r="G182" s="102">
        <f t="shared" si="49"/>
        <v>99.07142857142857</v>
      </c>
      <c r="H182" s="102">
        <f>F182/D182*100</f>
        <v>99.07142857142857</v>
      </c>
      <c r="I182" s="91">
        <v>138.7</v>
      </c>
      <c r="J182" s="91">
        <f t="shared" si="51"/>
        <v>-1.3000000000000114</v>
      </c>
      <c r="K182" s="103">
        <f t="shared" si="52"/>
        <v>0.9907142857142857</v>
      </c>
      <c r="L182" s="92"/>
      <c r="M182" s="104"/>
    </row>
    <row r="183" spans="1:13" s="105" customFormat="1" ht="26.25" customHeight="1" hidden="1">
      <c r="A183" s="100" t="s">
        <v>19</v>
      </c>
      <c r="B183" s="101"/>
      <c r="C183" s="99" t="s">
        <v>114</v>
      </c>
      <c r="D183" s="89">
        <v>4787.7</v>
      </c>
      <c r="E183" s="89">
        <v>3589.64</v>
      </c>
      <c r="F183" s="89">
        <v>2589.23</v>
      </c>
      <c r="G183" s="102">
        <f t="shared" si="49"/>
        <v>72.13063148393711</v>
      </c>
      <c r="H183" s="102">
        <f t="shared" si="50"/>
        <v>54.08087390605092</v>
      </c>
      <c r="I183" s="91">
        <v>4520.84</v>
      </c>
      <c r="J183" s="91">
        <f t="shared" si="51"/>
        <v>-266.8599999999997</v>
      </c>
      <c r="K183" s="103">
        <f t="shared" si="52"/>
        <v>0.9442613363410407</v>
      </c>
      <c r="L183" s="92"/>
      <c r="M183" s="104"/>
    </row>
    <row r="184" spans="1:13" s="105" customFormat="1" ht="26.25" customHeight="1" hidden="1">
      <c r="A184" s="100" t="s">
        <v>19</v>
      </c>
      <c r="B184" s="101"/>
      <c r="C184" s="99" t="s">
        <v>113</v>
      </c>
      <c r="D184" s="89">
        <v>91.6</v>
      </c>
      <c r="E184" s="89">
        <v>91.6</v>
      </c>
      <c r="F184" s="89">
        <v>87</v>
      </c>
      <c r="G184" s="102">
        <f aca="true" t="shared" si="53" ref="G184:G189">F184/E184*100</f>
        <v>94.97816593886463</v>
      </c>
      <c r="H184" s="102">
        <f aca="true" t="shared" si="54" ref="H184:H189">F184/D184*100</f>
        <v>94.97816593886463</v>
      </c>
      <c r="I184" s="91">
        <v>87</v>
      </c>
      <c r="J184" s="91">
        <f t="shared" si="51"/>
        <v>-4.599999999999994</v>
      </c>
      <c r="K184" s="103">
        <f t="shared" si="52"/>
        <v>0.9497816593886463</v>
      </c>
      <c r="L184" s="92"/>
      <c r="M184" s="104"/>
    </row>
    <row r="185" spans="1:13" s="105" customFormat="1" ht="26.25" customHeight="1" hidden="1">
      <c r="A185" s="100" t="s">
        <v>19</v>
      </c>
      <c r="B185" s="101"/>
      <c r="C185" s="99" t="s">
        <v>112</v>
      </c>
      <c r="D185" s="89">
        <v>254</v>
      </c>
      <c r="E185" s="89">
        <v>235.16</v>
      </c>
      <c r="F185" s="89">
        <v>231</v>
      </c>
      <c r="G185" s="102">
        <f t="shared" si="53"/>
        <v>98.23099166524919</v>
      </c>
      <c r="H185" s="102">
        <f t="shared" si="54"/>
        <v>90.94488188976378</v>
      </c>
      <c r="I185" s="91">
        <v>253.92</v>
      </c>
      <c r="J185" s="91">
        <f t="shared" si="51"/>
        <v>-0.0800000000000125</v>
      </c>
      <c r="K185" s="103">
        <f t="shared" si="52"/>
        <v>0.9996850393700787</v>
      </c>
      <c r="L185" s="92"/>
      <c r="M185" s="104"/>
    </row>
    <row r="186" spans="1:13" s="105" customFormat="1" ht="26.25" customHeight="1" hidden="1">
      <c r="A186" s="100" t="s">
        <v>19</v>
      </c>
      <c r="B186" s="101"/>
      <c r="C186" s="99" t="s">
        <v>115</v>
      </c>
      <c r="D186" s="89">
        <v>703</v>
      </c>
      <c r="E186" s="89">
        <v>664.09</v>
      </c>
      <c r="F186" s="89">
        <v>576.01</v>
      </c>
      <c r="G186" s="102">
        <f t="shared" si="53"/>
        <v>86.7367374904004</v>
      </c>
      <c r="H186" s="102">
        <f t="shared" si="54"/>
        <v>81.93598862019914</v>
      </c>
      <c r="I186" s="91">
        <v>703</v>
      </c>
      <c r="J186" s="91">
        <f t="shared" si="51"/>
        <v>0</v>
      </c>
      <c r="K186" s="103">
        <f t="shared" si="52"/>
        <v>1</v>
      </c>
      <c r="L186" s="92"/>
      <c r="M186" s="104"/>
    </row>
    <row r="187" spans="1:13" s="105" customFormat="1" ht="26.25" customHeight="1" hidden="1">
      <c r="A187" s="100" t="s">
        <v>19</v>
      </c>
      <c r="B187" s="101"/>
      <c r="C187" s="99" t="s">
        <v>134</v>
      </c>
      <c r="D187" s="89">
        <v>226.7</v>
      </c>
      <c r="E187" s="89">
        <v>226.7</v>
      </c>
      <c r="F187" s="89">
        <v>226.7</v>
      </c>
      <c r="G187" s="102">
        <f t="shared" si="53"/>
        <v>100</v>
      </c>
      <c r="H187" s="102">
        <f t="shared" si="54"/>
        <v>100</v>
      </c>
      <c r="I187" s="91">
        <v>226.7</v>
      </c>
      <c r="J187" s="91">
        <f t="shared" si="51"/>
        <v>0</v>
      </c>
      <c r="K187" s="103">
        <f t="shared" si="52"/>
        <v>1</v>
      </c>
      <c r="L187" s="92"/>
      <c r="M187" s="104"/>
    </row>
    <row r="188" spans="1:13" s="105" customFormat="1" ht="26.25" customHeight="1" hidden="1">
      <c r="A188" s="100" t="s">
        <v>19</v>
      </c>
      <c r="B188" s="101"/>
      <c r="C188" s="99" t="s">
        <v>135</v>
      </c>
      <c r="D188" s="89">
        <v>24</v>
      </c>
      <c r="E188" s="89">
        <v>24</v>
      </c>
      <c r="F188" s="89">
        <v>24</v>
      </c>
      <c r="G188" s="102">
        <f t="shared" si="53"/>
        <v>100</v>
      </c>
      <c r="H188" s="102">
        <f t="shared" si="54"/>
        <v>100</v>
      </c>
      <c r="I188" s="91">
        <v>24</v>
      </c>
      <c r="J188" s="91">
        <f t="shared" si="51"/>
        <v>0</v>
      </c>
      <c r="K188" s="103">
        <f t="shared" si="52"/>
        <v>1</v>
      </c>
      <c r="L188" s="92"/>
      <c r="M188" s="104"/>
    </row>
    <row r="189" spans="1:13" s="105" customFormat="1" ht="26.25" customHeight="1" hidden="1">
      <c r="A189" s="100" t="s">
        <v>19</v>
      </c>
      <c r="B189" s="101"/>
      <c r="C189" s="115" t="s">
        <v>136</v>
      </c>
      <c r="D189" s="89">
        <v>31086.76</v>
      </c>
      <c r="E189" s="89">
        <v>29578.26</v>
      </c>
      <c r="F189" s="89">
        <v>27291.53</v>
      </c>
      <c r="G189" s="102">
        <f t="shared" si="53"/>
        <v>92.2688826185178</v>
      </c>
      <c r="H189" s="102">
        <f t="shared" si="54"/>
        <v>87.79149065389896</v>
      </c>
      <c r="I189" s="91">
        <v>30171.47</v>
      </c>
      <c r="J189" s="91">
        <f t="shared" si="51"/>
        <v>-915.2899999999972</v>
      </c>
      <c r="K189" s="103">
        <f t="shared" si="52"/>
        <v>0.9705569187654166</v>
      </c>
      <c r="L189" s="92"/>
      <c r="M189" s="104"/>
    </row>
    <row r="190" spans="1:13" s="105" customFormat="1" ht="26.25" customHeight="1" hidden="1">
      <c r="A190" s="100" t="s">
        <v>19</v>
      </c>
      <c r="B190" s="101"/>
      <c r="C190" s="116" t="s">
        <v>137</v>
      </c>
      <c r="D190" s="89">
        <v>0</v>
      </c>
      <c r="E190" s="89">
        <v>0</v>
      </c>
      <c r="F190" s="89">
        <v>0</v>
      </c>
      <c r="G190" s="102">
        <v>0</v>
      </c>
      <c r="H190" s="102">
        <v>0</v>
      </c>
      <c r="I190" s="91">
        <v>0</v>
      </c>
      <c r="J190" s="91">
        <f t="shared" si="51"/>
        <v>0</v>
      </c>
      <c r="K190" s="103">
        <v>0</v>
      </c>
      <c r="L190" s="92"/>
      <c r="M190" s="104"/>
    </row>
    <row r="191" spans="1:13" s="105" customFormat="1" ht="26.25" customHeight="1" hidden="1">
      <c r="A191" s="100" t="s">
        <v>19</v>
      </c>
      <c r="B191" s="101"/>
      <c r="C191" s="115" t="s">
        <v>138</v>
      </c>
      <c r="D191" s="89">
        <v>933.7</v>
      </c>
      <c r="E191" s="89">
        <v>933.7</v>
      </c>
      <c r="F191" s="89">
        <v>933.7</v>
      </c>
      <c r="G191" s="102">
        <f aca="true" t="shared" si="55" ref="G191:G208">F191/E191*100</f>
        <v>100</v>
      </c>
      <c r="H191" s="102">
        <f>F191/D191*100</f>
        <v>100</v>
      </c>
      <c r="I191" s="91">
        <v>933.7</v>
      </c>
      <c r="J191" s="91">
        <f t="shared" si="51"/>
        <v>0</v>
      </c>
      <c r="K191" s="103">
        <f t="shared" si="52"/>
        <v>1</v>
      </c>
      <c r="L191" s="92"/>
      <c r="M191" s="104"/>
    </row>
    <row r="192" spans="1:13" s="105" customFormat="1" ht="53.25" customHeight="1" hidden="1">
      <c r="A192" s="100" t="s">
        <v>19</v>
      </c>
      <c r="B192" s="101"/>
      <c r="C192" s="99" t="s">
        <v>116</v>
      </c>
      <c r="D192" s="89">
        <v>601.7</v>
      </c>
      <c r="E192" s="89">
        <v>582.03</v>
      </c>
      <c r="F192" s="89">
        <v>582.03</v>
      </c>
      <c r="G192" s="102">
        <f t="shared" si="55"/>
        <v>100</v>
      </c>
      <c r="H192" s="102">
        <f>F192/D192*100</f>
        <v>96.73092903440251</v>
      </c>
      <c r="I192" s="91">
        <v>601.7</v>
      </c>
      <c r="J192" s="91">
        <f t="shared" si="51"/>
        <v>0</v>
      </c>
      <c r="K192" s="103">
        <f t="shared" si="52"/>
        <v>1</v>
      </c>
      <c r="L192" s="92"/>
      <c r="M192" s="104"/>
    </row>
    <row r="193" spans="1:12" s="7" customFormat="1" ht="16.5" customHeight="1">
      <c r="A193" s="27"/>
      <c r="B193" s="28"/>
      <c r="C193" s="129" t="s">
        <v>40</v>
      </c>
      <c r="D193" s="122">
        <v>850</v>
      </c>
      <c r="E193" s="122">
        <v>178.2</v>
      </c>
      <c r="F193" s="121">
        <v>170.771</v>
      </c>
      <c r="G193" s="72">
        <f t="shared" si="55"/>
        <v>95.831088664422</v>
      </c>
      <c r="H193" s="72">
        <f t="shared" si="50"/>
        <v>20.09070588235294</v>
      </c>
      <c r="I193" s="72"/>
      <c r="J193" s="72"/>
      <c r="K193" s="74"/>
      <c r="L193" s="21">
        <f>G193-95</f>
        <v>0.8310886644219977</v>
      </c>
    </row>
    <row r="194" spans="1:12" s="7" customFormat="1" ht="46.5" customHeight="1">
      <c r="A194" s="1" t="s">
        <v>21</v>
      </c>
      <c r="B194" s="2" t="s">
        <v>100</v>
      </c>
      <c r="C194" s="2" t="s">
        <v>53</v>
      </c>
      <c r="D194" s="120">
        <f>D195+D198</f>
        <v>606933.299</v>
      </c>
      <c r="E194" s="120">
        <f>E195+E198</f>
        <v>103871.242</v>
      </c>
      <c r="F194" s="120">
        <f>F195+F198</f>
        <v>99096.035</v>
      </c>
      <c r="G194" s="73">
        <f t="shared" si="55"/>
        <v>95.40276316326323</v>
      </c>
      <c r="H194" s="73">
        <f t="shared" si="50"/>
        <v>16.327335337058184</v>
      </c>
      <c r="I194" s="73"/>
      <c r="J194" s="73"/>
      <c r="K194" s="74"/>
      <c r="L194" s="32" t="s">
        <v>78</v>
      </c>
    </row>
    <row r="195" spans="1:12" s="31" customFormat="1" ht="17.25" customHeight="1">
      <c r="A195" s="29"/>
      <c r="B195" s="30"/>
      <c r="C195" s="129" t="s">
        <v>39</v>
      </c>
      <c r="D195" s="122">
        <v>408064.395</v>
      </c>
      <c r="E195" s="122">
        <v>52510.739</v>
      </c>
      <c r="F195" s="122">
        <v>47735.532</v>
      </c>
      <c r="G195" s="72">
        <f t="shared" si="55"/>
        <v>90.90622777180873</v>
      </c>
      <c r="H195" s="72">
        <f t="shared" si="50"/>
        <v>11.69803898230327</v>
      </c>
      <c r="I195" s="72">
        <f>I196+I197</f>
        <v>329087.51</v>
      </c>
      <c r="J195" s="72">
        <f>I195-D195</f>
        <v>-78976.88500000001</v>
      </c>
      <c r="K195" s="147">
        <f>I195/D195</f>
        <v>0.8064597500597914</v>
      </c>
      <c r="L195" s="21">
        <f>G195-95</f>
        <v>-4.09377222819127</v>
      </c>
    </row>
    <row r="196" spans="1:12" s="105" customFormat="1" ht="27" customHeight="1" hidden="1">
      <c r="A196" s="100" t="s">
        <v>21</v>
      </c>
      <c r="B196" s="101"/>
      <c r="C196" s="99" t="s">
        <v>111</v>
      </c>
      <c r="D196" s="89">
        <v>21475.57</v>
      </c>
      <c r="E196" s="89">
        <v>19412.52</v>
      </c>
      <c r="F196" s="89">
        <v>17022.77</v>
      </c>
      <c r="G196" s="102">
        <f t="shared" si="55"/>
        <v>87.68964565136315</v>
      </c>
      <c r="H196" s="102">
        <f t="shared" si="50"/>
        <v>79.2657424226691</v>
      </c>
      <c r="I196" s="91">
        <v>20992.9</v>
      </c>
      <c r="J196" s="91">
        <f>I196-D196</f>
        <v>-482.66999999999825</v>
      </c>
      <c r="K196" s="103">
        <f>I196/D196</f>
        <v>0.9775246943387301</v>
      </c>
      <c r="L196" s="92"/>
    </row>
    <row r="197" spans="1:12" s="105" customFormat="1" ht="27" customHeight="1" hidden="1">
      <c r="A197" s="100" t="s">
        <v>21</v>
      </c>
      <c r="B197" s="101"/>
      <c r="C197" s="99" t="s">
        <v>147</v>
      </c>
      <c r="D197" s="89">
        <v>338565.53</v>
      </c>
      <c r="E197" s="89">
        <v>331127.27</v>
      </c>
      <c r="F197" s="89">
        <v>266510.47</v>
      </c>
      <c r="G197" s="102">
        <f t="shared" si="55"/>
        <v>80.48581139209705</v>
      </c>
      <c r="H197" s="102">
        <f t="shared" si="50"/>
        <v>78.71754398624098</v>
      </c>
      <c r="I197" s="91">
        <v>308094.61</v>
      </c>
      <c r="J197" s="91">
        <f>I197-D197</f>
        <v>-30470.920000000042</v>
      </c>
      <c r="K197" s="103">
        <f>I197/D197</f>
        <v>0.9099999341338735</v>
      </c>
      <c r="L197" s="92"/>
    </row>
    <row r="198" spans="1:12" s="7" customFormat="1" ht="27.75" customHeight="1">
      <c r="A198" s="48"/>
      <c r="B198" s="49"/>
      <c r="C198" s="129" t="s">
        <v>84</v>
      </c>
      <c r="D198" s="122">
        <v>198868.904</v>
      </c>
      <c r="E198" s="122">
        <v>51360.503</v>
      </c>
      <c r="F198" s="122">
        <v>51360.503</v>
      </c>
      <c r="G198" s="72">
        <f t="shared" si="55"/>
        <v>100</v>
      </c>
      <c r="H198" s="72">
        <f t="shared" si="50"/>
        <v>25.826311689232217</v>
      </c>
      <c r="I198" s="72"/>
      <c r="J198" s="72"/>
      <c r="K198" s="74"/>
      <c r="L198" s="21">
        <f>G198-95</f>
        <v>5</v>
      </c>
    </row>
    <row r="199" spans="1:12" s="7" customFormat="1" ht="52.5" customHeight="1">
      <c r="A199" s="1" t="s">
        <v>82</v>
      </c>
      <c r="B199" s="2" t="s">
        <v>101</v>
      </c>
      <c r="C199" s="2" t="s">
        <v>83</v>
      </c>
      <c r="D199" s="120">
        <f>D200+D209</f>
        <v>628888.449</v>
      </c>
      <c r="E199" s="120">
        <f>E200+E209</f>
        <v>214186.302</v>
      </c>
      <c r="F199" s="120">
        <f>F200+F209</f>
        <v>167629.33</v>
      </c>
      <c r="G199" s="73">
        <f t="shared" si="55"/>
        <v>78.26332890326478</v>
      </c>
      <c r="H199" s="73">
        <f t="shared" si="50"/>
        <v>26.654859103637307</v>
      </c>
      <c r="I199" s="73"/>
      <c r="J199" s="73"/>
      <c r="K199" s="74"/>
      <c r="L199" s="32" t="s">
        <v>78</v>
      </c>
    </row>
    <row r="200" spans="1:12" s="31" customFormat="1" ht="16.5" customHeight="1">
      <c r="A200" s="29"/>
      <c r="B200" s="30"/>
      <c r="C200" s="129" t="s">
        <v>39</v>
      </c>
      <c r="D200" s="122">
        <v>420173.449</v>
      </c>
      <c r="E200" s="122">
        <v>214186.302</v>
      </c>
      <c r="F200" s="122">
        <v>167629.33</v>
      </c>
      <c r="G200" s="72">
        <f t="shared" si="55"/>
        <v>78.26332890326478</v>
      </c>
      <c r="H200" s="72">
        <f t="shared" si="50"/>
        <v>39.8952695366527</v>
      </c>
      <c r="I200" s="72">
        <f>I201+I203+I204+I205+I206+I207+I208+I202</f>
        <v>515704.20999999996</v>
      </c>
      <c r="J200" s="72">
        <f aca="true" t="shared" si="56" ref="J200:J208">I200-D200</f>
        <v>95530.76099999994</v>
      </c>
      <c r="K200" s="150">
        <f aca="true" t="shared" si="57" ref="K200:K208">I200/D200</f>
        <v>1.2273602990083268</v>
      </c>
      <c r="L200" s="21">
        <f>G200-95</f>
        <v>-16.736671096735222</v>
      </c>
    </row>
    <row r="201" spans="1:12" s="118" customFormat="1" ht="26.25" customHeight="1" hidden="1">
      <c r="A201" s="100" t="s">
        <v>82</v>
      </c>
      <c r="B201" s="101"/>
      <c r="C201" s="99" t="s">
        <v>111</v>
      </c>
      <c r="D201" s="89">
        <v>13288.5</v>
      </c>
      <c r="E201" s="89">
        <v>11373.01</v>
      </c>
      <c r="F201" s="89">
        <v>10845.21</v>
      </c>
      <c r="G201" s="102">
        <f t="shared" si="55"/>
        <v>95.35918811290941</v>
      </c>
      <c r="H201" s="102">
        <f t="shared" si="50"/>
        <v>81.61350039507845</v>
      </c>
      <c r="I201" s="91">
        <v>12929.4</v>
      </c>
      <c r="J201" s="91">
        <f t="shared" si="56"/>
        <v>-359.10000000000036</v>
      </c>
      <c r="K201" s="103">
        <f t="shared" si="57"/>
        <v>0.972976633931595</v>
      </c>
      <c r="L201" s="117"/>
    </row>
    <row r="202" spans="1:12" s="118" customFormat="1" ht="26.25" customHeight="1" hidden="1">
      <c r="A202" s="100" t="s">
        <v>82</v>
      </c>
      <c r="B202" s="101"/>
      <c r="C202" s="99" t="s">
        <v>163</v>
      </c>
      <c r="D202" s="89">
        <v>2102.81</v>
      </c>
      <c r="E202" s="89">
        <v>2102.81</v>
      </c>
      <c r="F202" s="89">
        <v>2102.81</v>
      </c>
      <c r="G202" s="102">
        <f t="shared" si="55"/>
        <v>100</v>
      </c>
      <c r="H202" s="102">
        <f>F202/D202*100</f>
        <v>100</v>
      </c>
      <c r="I202" s="91">
        <v>2102.81</v>
      </c>
      <c r="J202" s="91">
        <f>I202-D202</f>
        <v>0</v>
      </c>
      <c r="K202" s="103">
        <f>I202/D202</f>
        <v>1</v>
      </c>
      <c r="L202" s="117"/>
    </row>
    <row r="203" spans="1:12" s="104" customFormat="1" ht="39.75" customHeight="1" hidden="1">
      <c r="A203" s="100" t="s">
        <v>82</v>
      </c>
      <c r="B203" s="101"/>
      <c r="C203" s="99" t="s">
        <v>159</v>
      </c>
      <c r="D203" s="89">
        <v>9559.9</v>
      </c>
      <c r="E203" s="89">
        <v>9559.9</v>
      </c>
      <c r="F203" s="89">
        <v>3474.92</v>
      </c>
      <c r="G203" s="102">
        <f t="shared" si="55"/>
        <v>36.348915783637906</v>
      </c>
      <c r="H203" s="102">
        <f>F203/D203*100</f>
        <v>36.348915783637906</v>
      </c>
      <c r="I203" s="91">
        <v>9493.4</v>
      </c>
      <c r="J203" s="91">
        <f t="shared" si="56"/>
        <v>-66.5</v>
      </c>
      <c r="K203" s="103">
        <f t="shared" si="57"/>
        <v>0.9930438602914257</v>
      </c>
      <c r="L203" s="92"/>
    </row>
    <row r="204" spans="1:12" s="104" customFormat="1" ht="27" customHeight="1" hidden="1">
      <c r="A204" s="100" t="s">
        <v>82</v>
      </c>
      <c r="B204" s="101"/>
      <c r="C204" s="99" t="s">
        <v>153</v>
      </c>
      <c r="D204" s="89">
        <v>284.8</v>
      </c>
      <c r="E204" s="89">
        <v>284.8</v>
      </c>
      <c r="F204" s="89">
        <v>284.8</v>
      </c>
      <c r="G204" s="102">
        <f t="shared" si="55"/>
        <v>100</v>
      </c>
      <c r="H204" s="102">
        <f t="shared" si="50"/>
        <v>100</v>
      </c>
      <c r="I204" s="91">
        <v>284.8</v>
      </c>
      <c r="J204" s="91">
        <f t="shared" si="56"/>
        <v>0</v>
      </c>
      <c r="K204" s="103">
        <f t="shared" si="57"/>
        <v>1</v>
      </c>
      <c r="L204" s="92"/>
    </row>
    <row r="205" spans="1:12" s="104" customFormat="1" ht="40.5" customHeight="1" hidden="1">
      <c r="A205" s="100" t="s">
        <v>82</v>
      </c>
      <c r="B205" s="101"/>
      <c r="C205" s="99" t="s">
        <v>164</v>
      </c>
      <c r="D205" s="89">
        <v>1596.6</v>
      </c>
      <c r="E205" s="89">
        <v>826.6</v>
      </c>
      <c r="F205" s="89">
        <v>496.12</v>
      </c>
      <c r="G205" s="102">
        <f t="shared" si="55"/>
        <v>60.01935639970966</v>
      </c>
      <c r="H205" s="102">
        <f>F205/D205*100</f>
        <v>31.07353125391457</v>
      </c>
      <c r="I205" s="91">
        <v>1596.6</v>
      </c>
      <c r="J205" s="91">
        <f t="shared" si="56"/>
        <v>0</v>
      </c>
      <c r="K205" s="103">
        <f t="shared" si="57"/>
        <v>1</v>
      </c>
      <c r="L205" s="92"/>
    </row>
    <row r="206" spans="1:12" s="104" customFormat="1" ht="26.25" customHeight="1" hidden="1">
      <c r="A206" s="100" t="s">
        <v>82</v>
      </c>
      <c r="B206" s="101"/>
      <c r="C206" s="99" t="s">
        <v>154</v>
      </c>
      <c r="D206" s="89">
        <v>434.1</v>
      </c>
      <c r="E206" s="89">
        <v>434.1</v>
      </c>
      <c r="F206" s="89">
        <v>434.1</v>
      </c>
      <c r="G206" s="102">
        <f t="shared" si="55"/>
        <v>100</v>
      </c>
      <c r="H206" s="102">
        <f>F206/D206*100</f>
        <v>100</v>
      </c>
      <c r="I206" s="91">
        <v>434.1</v>
      </c>
      <c r="J206" s="91">
        <f t="shared" si="56"/>
        <v>0</v>
      </c>
      <c r="K206" s="103">
        <f t="shared" si="57"/>
        <v>1</v>
      </c>
      <c r="L206" s="92"/>
    </row>
    <row r="207" spans="1:12" s="104" customFormat="1" ht="27" customHeight="1" hidden="1">
      <c r="A207" s="100" t="s">
        <v>82</v>
      </c>
      <c r="B207" s="101"/>
      <c r="C207" s="99" t="s">
        <v>155</v>
      </c>
      <c r="D207" s="89">
        <v>176.19</v>
      </c>
      <c r="E207" s="89">
        <v>176.19</v>
      </c>
      <c r="F207" s="89">
        <v>176.19</v>
      </c>
      <c r="G207" s="102">
        <f t="shared" si="55"/>
        <v>100</v>
      </c>
      <c r="H207" s="102">
        <f>F207/D207*100</f>
        <v>100</v>
      </c>
      <c r="I207" s="91">
        <v>176.19</v>
      </c>
      <c r="J207" s="91">
        <f t="shared" si="56"/>
        <v>0</v>
      </c>
      <c r="K207" s="103">
        <f t="shared" si="57"/>
        <v>1</v>
      </c>
      <c r="L207" s="92"/>
    </row>
    <row r="208" spans="1:12" s="104" customFormat="1" ht="41.25" customHeight="1" hidden="1">
      <c r="A208" s="100" t="s">
        <v>82</v>
      </c>
      <c r="B208" s="101"/>
      <c r="C208" s="99" t="s">
        <v>156</v>
      </c>
      <c r="D208" s="89">
        <v>492242.1</v>
      </c>
      <c r="E208" s="89">
        <v>476308.1</v>
      </c>
      <c r="F208" s="89">
        <v>383184.57</v>
      </c>
      <c r="G208" s="102">
        <f t="shared" si="55"/>
        <v>80.44888802017014</v>
      </c>
      <c r="H208" s="102">
        <f>F208/D208*100</f>
        <v>77.84473737618136</v>
      </c>
      <c r="I208" s="91">
        <v>488686.91</v>
      </c>
      <c r="J208" s="91">
        <f t="shared" si="56"/>
        <v>-3555.1900000000023</v>
      </c>
      <c r="K208" s="103">
        <f t="shared" si="57"/>
        <v>0.9927775580349588</v>
      </c>
      <c r="L208" s="92"/>
    </row>
    <row r="209" spans="1:12" s="7" customFormat="1" ht="27.75" customHeight="1">
      <c r="A209" s="27"/>
      <c r="B209" s="28"/>
      <c r="C209" s="129" t="s">
        <v>84</v>
      </c>
      <c r="D209" s="122">
        <v>208715</v>
      </c>
      <c r="E209" s="122">
        <v>0</v>
      </c>
      <c r="F209" s="122">
        <v>0</v>
      </c>
      <c r="G209" s="72">
        <v>0</v>
      </c>
      <c r="H209" s="72">
        <f t="shared" si="50"/>
        <v>0</v>
      </c>
      <c r="I209" s="72"/>
      <c r="J209" s="72"/>
      <c r="K209" s="74"/>
      <c r="L209" s="21">
        <f>G209-95</f>
        <v>-95</v>
      </c>
    </row>
    <row r="210" spans="1:12" s="7" customFormat="1" ht="40.5" customHeight="1">
      <c r="A210" s="131" t="s">
        <v>22</v>
      </c>
      <c r="B210" s="132" t="s">
        <v>102</v>
      </c>
      <c r="C210" s="2" t="s">
        <v>54</v>
      </c>
      <c r="D210" s="120">
        <f>D211+D215</f>
        <v>2250839.295</v>
      </c>
      <c r="E210" s="120">
        <f>E211+E215</f>
        <v>83441.889</v>
      </c>
      <c r="F210" s="120">
        <f>F211+F215</f>
        <v>68549.566</v>
      </c>
      <c r="G210" s="73">
        <f>F210/E210*100</f>
        <v>82.15246181686994</v>
      </c>
      <c r="H210" s="73">
        <f t="shared" si="50"/>
        <v>3.045511341137307</v>
      </c>
      <c r="I210" s="73"/>
      <c r="J210" s="73"/>
      <c r="K210" s="74"/>
      <c r="L210" s="32" t="s">
        <v>78</v>
      </c>
    </row>
    <row r="211" spans="1:12" s="31" customFormat="1" ht="16.5" customHeight="1">
      <c r="A211" s="171"/>
      <c r="B211" s="172"/>
      <c r="C211" s="136" t="s">
        <v>39</v>
      </c>
      <c r="D211" s="122">
        <v>1254407.75</v>
      </c>
      <c r="E211" s="122">
        <v>83441.889</v>
      </c>
      <c r="F211" s="122">
        <v>68549.566</v>
      </c>
      <c r="G211" s="72">
        <f>F211/E211*100</f>
        <v>82.15246181686994</v>
      </c>
      <c r="H211" s="72">
        <f t="shared" si="50"/>
        <v>5.464695670127996</v>
      </c>
      <c r="I211" s="72">
        <f>I212+I213+I214</f>
        <v>1140282.91</v>
      </c>
      <c r="J211" s="72">
        <f>I211-D211</f>
        <v>-114124.84000000008</v>
      </c>
      <c r="K211" s="147">
        <f>I211/D211</f>
        <v>0.9090209383671297</v>
      </c>
      <c r="L211" s="21">
        <f>G211-95</f>
        <v>-12.847538183130055</v>
      </c>
    </row>
    <row r="212" spans="1:12" s="105" customFormat="1" ht="26.25" customHeight="1" hidden="1">
      <c r="A212" s="133" t="s">
        <v>22</v>
      </c>
      <c r="B212" s="138"/>
      <c r="C212" s="130" t="s">
        <v>111</v>
      </c>
      <c r="D212" s="89">
        <v>14628.23</v>
      </c>
      <c r="E212" s="89">
        <v>12805.78</v>
      </c>
      <c r="F212" s="89">
        <v>11985.53</v>
      </c>
      <c r="G212" s="102">
        <f>F212/E212*100</f>
        <v>93.59468927312511</v>
      </c>
      <c r="H212" s="102">
        <f t="shared" si="50"/>
        <v>81.93424631688183</v>
      </c>
      <c r="I212" s="91">
        <v>14164.4</v>
      </c>
      <c r="J212" s="91">
        <f>I212-D212</f>
        <v>-463.8299999999999</v>
      </c>
      <c r="K212" s="103">
        <f>I212/D212</f>
        <v>0.9682921310370428</v>
      </c>
      <c r="L212" s="92"/>
    </row>
    <row r="213" spans="1:12" s="105" customFormat="1" ht="40.5" customHeight="1" hidden="1">
      <c r="A213" s="133" t="s">
        <v>22</v>
      </c>
      <c r="B213" s="138"/>
      <c r="C213" s="130" t="s">
        <v>146</v>
      </c>
      <c r="D213" s="89">
        <v>23331.27</v>
      </c>
      <c r="E213" s="89">
        <v>13878.27</v>
      </c>
      <c r="F213" s="89">
        <v>12673.98</v>
      </c>
      <c r="G213" s="102">
        <f>F213/E213*100</f>
        <v>91.32247751340763</v>
      </c>
      <c r="H213" s="102">
        <f>F213/D213*100</f>
        <v>54.32186074740037</v>
      </c>
      <c r="I213" s="91">
        <v>18707.01</v>
      </c>
      <c r="J213" s="91">
        <f>I213-D213</f>
        <v>-4624.260000000002</v>
      </c>
      <c r="K213" s="103">
        <f>I213/D213</f>
        <v>0.8017999020199071</v>
      </c>
      <c r="L213" s="92"/>
    </row>
    <row r="214" spans="1:12" s="105" customFormat="1" ht="27.75" customHeight="1" hidden="1">
      <c r="A214" s="133" t="s">
        <v>22</v>
      </c>
      <c r="B214" s="138"/>
      <c r="C214" s="130" t="s">
        <v>136</v>
      </c>
      <c r="D214" s="89">
        <v>1209859.94</v>
      </c>
      <c r="E214" s="89">
        <v>1141788.36</v>
      </c>
      <c r="F214" s="89">
        <v>838019.08</v>
      </c>
      <c r="G214" s="102">
        <f>F214/E214*100</f>
        <v>73.39530769082283</v>
      </c>
      <c r="H214" s="102">
        <f>F214/D214*100</f>
        <v>69.26579286524687</v>
      </c>
      <c r="I214" s="91">
        <v>1107411.5</v>
      </c>
      <c r="J214" s="91">
        <f>I214-D214</f>
        <v>-102448.43999999994</v>
      </c>
      <c r="K214" s="103">
        <f>I214/D214</f>
        <v>0.9153220661227944</v>
      </c>
      <c r="L214" s="92"/>
    </row>
    <row r="215" spans="1:12" s="7" customFormat="1" ht="27" customHeight="1">
      <c r="A215" s="169"/>
      <c r="B215" s="170"/>
      <c r="C215" s="136" t="s">
        <v>84</v>
      </c>
      <c r="D215" s="122">
        <v>996431.545</v>
      </c>
      <c r="E215" s="122">
        <v>0</v>
      </c>
      <c r="F215" s="122">
        <v>0</v>
      </c>
      <c r="G215" s="72">
        <v>0</v>
      </c>
      <c r="H215" s="72">
        <f t="shared" si="50"/>
        <v>0</v>
      </c>
      <c r="I215" s="72"/>
      <c r="J215" s="72"/>
      <c r="K215" s="74"/>
      <c r="L215" s="21">
        <f>G215-95</f>
        <v>-95</v>
      </c>
    </row>
    <row r="216" spans="1:12" s="7" customFormat="1" ht="37.5" customHeight="1">
      <c r="A216" s="139" t="s">
        <v>23</v>
      </c>
      <c r="B216" s="140" t="s">
        <v>103</v>
      </c>
      <c r="C216" s="2" t="s">
        <v>55</v>
      </c>
      <c r="D216" s="120">
        <f>D217+D221</f>
        <v>1025737.684</v>
      </c>
      <c r="E216" s="166">
        <f>E217+E221</f>
        <v>334478.34900000005</v>
      </c>
      <c r="F216" s="120">
        <f>F217+F221</f>
        <v>282203.55</v>
      </c>
      <c r="G216" s="73">
        <f>F216/E216*100</f>
        <v>84.37124580521053</v>
      </c>
      <c r="H216" s="73">
        <f t="shared" si="50"/>
        <v>27.512253317974032</v>
      </c>
      <c r="I216" s="73"/>
      <c r="J216" s="73"/>
      <c r="K216" s="74"/>
      <c r="L216" s="32" t="s">
        <v>78</v>
      </c>
    </row>
    <row r="217" spans="1:12" s="31" customFormat="1" ht="17.25" customHeight="1">
      <c r="A217" s="171"/>
      <c r="B217" s="172"/>
      <c r="C217" s="136" t="s">
        <v>39</v>
      </c>
      <c r="D217" s="122">
        <v>1014411.534</v>
      </c>
      <c r="E217" s="153">
        <v>323180.802</v>
      </c>
      <c r="F217" s="122">
        <v>279426.07</v>
      </c>
      <c r="G217" s="72">
        <f>F217/E217*100</f>
        <v>86.46122179002451</v>
      </c>
      <c r="H217" s="72">
        <f t="shared" si="50"/>
        <v>27.545632185211332</v>
      </c>
      <c r="I217" s="72">
        <f>I218+I219+I220</f>
        <v>914305.8</v>
      </c>
      <c r="J217" s="72">
        <f>I217-D217</f>
        <v>-100105.73399999994</v>
      </c>
      <c r="K217" s="147">
        <f>I217/D217</f>
        <v>0.9013164473739117</v>
      </c>
      <c r="L217" s="21">
        <f>G217-95</f>
        <v>-8.53877820997549</v>
      </c>
    </row>
    <row r="218" spans="1:12" s="105" customFormat="1" ht="26.25" customHeight="1" hidden="1">
      <c r="A218" s="133" t="s">
        <v>23</v>
      </c>
      <c r="B218" s="134"/>
      <c r="C218" s="130" t="s">
        <v>111</v>
      </c>
      <c r="D218" s="89">
        <v>14157.6</v>
      </c>
      <c r="E218" s="154">
        <v>12577.49</v>
      </c>
      <c r="F218" s="89">
        <v>10802.21</v>
      </c>
      <c r="G218" s="102">
        <f>F218/E218*100</f>
        <v>85.88526009561525</v>
      </c>
      <c r="H218" s="102">
        <f t="shared" si="50"/>
        <v>76.29972594225009</v>
      </c>
      <c r="I218" s="91">
        <v>13613.3</v>
      </c>
      <c r="J218" s="91">
        <f>I218-D218</f>
        <v>-544.3000000000011</v>
      </c>
      <c r="K218" s="103">
        <f>I218/D218</f>
        <v>0.9615542182290783</v>
      </c>
      <c r="L218" s="92"/>
    </row>
    <row r="219" spans="1:12" s="105" customFormat="1" ht="40.5" customHeight="1" hidden="1">
      <c r="A219" s="133" t="s">
        <v>23</v>
      </c>
      <c r="B219" s="134"/>
      <c r="C219" s="130" t="s">
        <v>144</v>
      </c>
      <c r="D219" s="89">
        <v>706.18</v>
      </c>
      <c r="E219" s="154">
        <v>0</v>
      </c>
      <c r="F219" s="89">
        <v>0</v>
      </c>
      <c r="G219" s="102">
        <v>0</v>
      </c>
      <c r="H219" s="102">
        <f>F219/D219*100</f>
        <v>0</v>
      </c>
      <c r="I219" s="91">
        <v>0</v>
      </c>
      <c r="J219" s="91">
        <f>I219-D219</f>
        <v>-706.18</v>
      </c>
      <c r="K219" s="103">
        <f>I219/D219</f>
        <v>0</v>
      </c>
      <c r="L219" s="92"/>
    </row>
    <row r="220" spans="1:12" s="105" customFormat="1" ht="17.25" customHeight="1" hidden="1">
      <c r="A220" s="133" t="s">
        <v>23</v>
      </c>
      <c r="B220" s="134"/>
      <c r="C220" s="130" t="s">
        <v>145</v>
      </c>
      <c r="D220" s="89">
        <v>1025931.26</v>
      </c>
      <c r="E220" s="154">
        <v>946502.7</v>
      </c>
      <c r="F220" s="89">
        <v>829218.51</v>
      </c>
      <c r="G220" s="102">
        <f aca="true" t="shared" si="58" ref="G220:G229">F220/E220*100</f>
        <v>87.60867877080541</v>
      </c>
      <c r="H220" s="102">
        <f t="shared" si="50"/>
        <v>80.82593272379673</v>
      </c>
      <c r="I220" s="91">
        <v>900692.5</v>
      </c>
      <c r="J220" s="91">
        <f>I220-D220</f>
        <v>-125238.76000000001</v>
      </c>
      <c r="K220" s="103">
        <f>I220/D220</f>
        <v>0.8779267531042967</v>
      </c>
      <c r="L220" s="92"/>
    </row>
    <row r="221" spans="1:12" s="7" customFormat="1" ht="17.25" customHeight="1">
      <c r="A221" s="169"/>
      <c r="B221" s="170"/>
      <c r="C221" s="136" t="s">
        <v>40</v>
      </c>
      <c r="D221" s="122">
        <v>11326.15</v>
      </c>
      <c r="E221" s="153">
        <v>11297.547</v>
      </c>
      <c r="F221" s="122">
        <v>2777.48</v>
      </c>
      <c r="G221" s="72">
        <f t="shared" si="58"/>
        <v>24.584805887508146</v>
      </c>
      <c r="H221" s="72">
        <f>F221/D221*100</f>
        <v>24.522719547242446</v>
      </c>
      <c r="I221" s="72"/>
      <c r="J221" s="72"/>
      <c r="K221" s="74"/>
      <c r="L221" s="21">
        <f>G221-95</f>
        <v>-70.41519411249186</v>
      </c>
    </row>
    <row r="222" spans="1:12" s="7" customFormat="1" ht="66" customHeight="1">
      <c r="A222" s="78" t="s">
        <v>24</v>
      </c>
      <c r="B222" s="53" t="s">
        <v>104</v>
      </c>
      <c r="C222" s="2" t="s">
        <v>56</v>
      </c>
      <c r="D222" s="120">
        <f>D223+D226</f>
        <v>23905.120000000003</v>
      </c>
      <c r="E222" s="120">
        <f>E223+E226</f>
        <v>6811.517</v>
      </c>
      <c r="F222" s="120">
        <f>F223+F226</f>
        <v>4795.101</v>
      </c>
      <c r="G222" s="73">
        <f t="shared" si="58"/>
        <v>70.39696149917852</v>
      </c>
      <c r="H222" s="73">
        <f t="shared" si="50"/>
        <v>20.058886966474123</v>
      </c>
      <c r="I222" s="73"/>
      <c r="J222" s="73"/>
      <c r="K222" s="74"/>
      <c r="L222" s="32" t="s">
        <v>78</v>
      </c>
    </row>
    <row r="223" spans="1:12" s="31" customFormat="1" ht="18" customHeight="1">
      <c r="A223" s="29"/>
      <c r="B223" s="54"/>
      <c r="C223" s="129" t="s">
        <v>39</v>
      </c>
      <c r="D223" s="122">
        <v>22710.4</v>
      </c>
      <c r="E223" s="122">
        <v>5616.796</v>
      </c>
      <c r="F223" s="122">
        <v>4795.101</v>
      </c>
      <c r="G223" s="72">
        <f t="shared" si="58"/>
        <v>85.37075229365637</v>
      </c>
      <c r="H223" s="72">
        <f t="shared" si="50"/>
        <v>21.11411952233338</v>
      </c>
      <c r="I223" s="72">
        <f>I224+I225</f>
        <v>20516.7</v>
      </c>
      <c r="J223" s="72">
        <f>I223-D223</f>
        <v>-2193.7000000000007</v>
      </c>
      <c r="K223" s="147">
        <f>I223/D223</f>
        <v>0.9034054882344652</v>
      </c>
      <c r="L223" s="21">
        <f>G223-95</f>
        <v>-9.629247706343634</v>
      </c>
    </row>
    <row r="224" spans="1:12" s="104" customFormat="1" ht="26.25" customHeight="1" hidden="1">
      <c r="A224" s="106">
        <v>951</v>
      </c>
      <c r="B224" s="107"/>
      <c r="C224" s="99" t="s">
        <v>111</v>
      </c>
      <c r="D224" s="89">
        <v>10551.6</v>
      </c>
      <c r="E224" s="89">
        <v>8872.62</v>
      </c>
      <c r="F224" s="89">
        <v>8385.36</v>
      </c>
      <c r="G224" s="102">
        <f t="shared" si="58"/>
        <v>94.508273768064</v>
      </c>
      <c r="H224" s="102">
        <f>F224/D224*100</f>
        <v>79.47003298078018</v>
      </c>
      <c r="I224" s="91">
        <v>10381</v>
      </c>
      <c r="J224" s="91">
        <f>I224-D224</f>
        <v>-170.60000000000036</v>
      </c>
      <c r="K224" s="103">
        <f>I224/D224</f>
        <v>0.9838318359300958</v>
      </c>
      <c r="L224" s="92"/>
    </row>
    <row r="225" spans="1:12" s="104" customFormat="1" ht="18" customHeight="1" hidden="1">
      <c r="A225" s="106">
        <v>951</v>
      </c>
      <c r="B225" s="107"/>
      <c r="C225" s="99" t="s">
        <v>130</v>
      </c>
      <c r="D225" s="89">
        <v>12046.2</v>
      </c>
      <c r="E225" s="89">
        <v>11630.1</v>
      </c>
      <c r="F225" s="89">
        <v>9140.56</v>
      </c>
      <c r="G225" s="102">
        <f t="shared" si="58"/>
        <v>78.5939931728876</v>
      </c>
      <c r="H225" s="102">
        <f>F225/D225*100</f>
        <v>75.87919841941856</v>
      </c>
      <c r="I225" s="91">
        <v>10135.7</v>
      </c>
      <c r="J225" s="91">
        <f>I225-D225</f>
        <v>-1910.5</v>
      </c>
      <c r="K225" s="103">
        <f>I225/D225</f>
        <v>0.8414022679351165</v>
      </c>
      <c r="L225" s="92"/>
    </row>
    <row r="226" spans="1:12" s="7" customFormat="1" ht="27" customHeight="1">
      <c r="A226" s="48"/>
      <c r="B226" s="49"/>
      <c r="C226" s="129" t="s">
        <v>84</v>
      </c>
      <c r="D226" s="122">
        <v>1194.72</v>
      </c>
      <c r="E226" s="122">
        <v>1194.721</v>
      </c>
      <c r="F226" s="122">
        <v>0</v>
      </c>
      <c r="G226" s="72">
        <f t="shared" si="58"/>
        <v>0</v>
      </c>
      <c r="H226" s="72">
        <f>F226/D226*100</f>
        <v>0</v>
      </c>
      <c r="I226" s="72"/>
      <c r="J226" s="72"/>
      <c r="K226" s="74"/>
      <c r="L226" s="21">
        <f>G226-95</f>
        <v>-95</v>
      </c>
    </row>
    <row r="227" spans="1:12" s="7" customFormat="1" ht="40.5" customHeight="1">
      <c r="A227" s="1" t="s">
        <v>25</v>
      </c>
      <c r="B227" s="2" t="s">
        <v>105</v>
      </c>
      <c r="C227" s="2" t="s">
        <v>57</v>
      </c>
      <c r="D227" s="120">
        <f>D228+D236</f>
        <v>1186478.16</v>
      </c>
      <c r="E227" s="120">
        <f>E228+E236</f>
        <v>342817.293</v>
      </c>
      <c r="F227" s="120">
        <f>F228+F236</f>
        <v>340246.039</v>
      </c>
      <c r="G227" s="73">
        <f t="shared" si="58"/>
        <v>99.24996374088981</v>
      </c>
      <c r="H227" s="73">
        <f t="shared" si="50"/>
        <v>28.676974467022635</v>
      </c>
      <c r="I227" s="73"/>
      <c r="J227" s="73"/>
      <c r="K227" s="74"/>
      <c r="L227" s="32" t="s">
        <v>78</v>
      </c>
    </row>
    <row r="228" spans="1:12" s="31" customFormat="1" ht="17.25" customHeight="1">
      <c r="A228" s="29"/>
      <c r="B228" s="30"/>
      <c r="C228" s="129" t="s">
        <v>39</v>
      </c>
      <c r="D228" s="122">
        <v>1092214.7</v>
      </c>
      <c r="E228" s="122">
        <v>342475.44</v>
      </c>
      <c r="F228" s="122">
        <v>339954.549</v>
      </c>
      <c r="G228" s="72">
        <f t="shared" si="58"/>
        <v>99.26392064785726</v>
      </c>
      <c r="H228" s="72">
        <f t="shared" si="50"/>
        <v>31.12524936718028</v>
      </c>
      <c r="I228" s="72">
        <f>I229+I230+I231+I232+I233+I234+I235</f>
        <v>942815.4299999999</v>
      </c>
      <c r="J228" s="72">
        <f aca="true" t="shared" si="59" ref="J228:J235">I228-D228</f>
        <v>-149399.27000000002</v>
      </c>
      <c r="K228" s="147">
        <f aca="true" t="shared" si="60" ref="K228:K235">I228/D228</f>
        <v>0.8632143753421374</v>
      </c>
      <c r="L228" s="21">
        <f>G228-95</f>
        <v>4.263920647857262</v>
      </c>
    </row>
    <row r="229" spans="1:13" s="105" customFormat="1" ht="26.25" customHeight="1" hidden="1">
      <c r="A229" s="100" t="s">
        <v>25</v>
      </c>
      <c r="B229" s="101"/>
      <c r="C229" s="99" t="s">
        <v>111</v>
      </c>
      <c r="D229" s="95">
        <v>15034.4</v>
      </c>
      <c r="E229" s="95">
        <v>12243.38</v>
      </c>
      <c r="F229" s="95">
        <v>11564.16</v>
      </c>
      <c r="G229" s="102">
        <f t="shared" si="58"/>
        <v>94.45234894285728</v>
      </c>
      <c r="H229" s="102">
        <f t="shared" si="50"/>
        <v>76.91800138349384</v>
      </c>
      <c r="I229" s="95">
        <v>14889.1</v>
      </c>
      <c r="J229" s="91">
        <f t="shared" si="59"/>
        <v>-145.29999999999927</v>
      </c>
      <c r="K229" s="103">
        <f t="shared" si="60"/>
        <v>0.990335497259618</v>
      </c>
      <c r="L229" s="92"/>
      <c r="M229" s="104"/>
    </row>
    <row r="230" spans="1:13" s="105" customFormat="1" ht="51.75" customHeight="1" hidden="1">
      <c r="A230" s="100" t="s">
        <v>25</v>
      </c>
      <c r="B230" s="101"/>
      <c r="C230" s="99" t="s">
        <v>117</v>
      </c>
      <c r="D230" s="95">
        <v>33809.6</v>
      </c>
      <c r="E230" s="95">
        <v>30945.35</v>
      </c>
      <c r="F230" s="95">
        <v>30201.81</v>
      </c>
      <c r="G230" s="102">
        <f aca="true" t="shared" si="61" ref="G230:G235">F230/E230*100</f>
        <v>97.59724805180747</v>
      </c>
      <c r="H230" s="102">
        <f aca="true" t="shared" si="62" ref="H230:H235">F230/D230*100</f>
        <v>89.3290958780938</v>
      </c>
      <c r="I230" s="95">
        <v>30201.81</v>
      </c>
      <c r="J230" s="91">
        <f t="shared" si="59"/>
        <v>-3607.7899999999972</v>
      </c>
      <c r="K230" s="103">
        <f t="shared" si="60"/>
        <v>0.893290958780938</v>
      </c>
      <c r="L230" s="92"/>
      <c r="M230" s="104"/>
    </row>
    <row r="231" spans="1:13" s="105" customFormat="1" ht="27" customHeight="1" hidden="1">
      <c r="A231" s="100" t="s">
        <v>25</v>
      </c>
      <c r="B231" s="101"/>
      <c r="C231" s="99" t="s">
        <v>121</v>
      </c>
      <c r="D231" s="95">
        <v>33509.7</v>
      </c>
      <c r="E231" s="95">
        <v>31774.55</v>
      </c>
      <c r="F231" s="95">
        <v>29980.54</v>
      </c>
      <c r="G231" s="102">
        <f t="shared" si="61"/>
        <v>94.35394049640358</v>
      </c>
      <c r="H231" s="102">
        <f t="shared" si="62"/>
        <v>89.46824352351707</v>
      </c>
      <c r="I231" s="95">
        <v>32788.83</v>
      </c>
      <c r="J231" s="91">
        <f t="shared" si="59"/>
        <v>-720.8699999999953</v>
      </c>
      <c r="K231" s="103">
        <f t="shared" si="60"/>
        <v>0.9784877214657249</v>
      </c>
      <c r="L231" s="92"/>
      <c r="M231" s="104"/>
    </row>
    <row r="232" spans="1:13" s="105" customFormat="1" ht="41.25" customHeight="1" hidden="1">
      <c r="A232" s="100" t="s">
        <v>25</v>
      </c>
      <c r="B232" s="101"/>
      <c r="C232" s="99" t="s">
        <v>126</v>
      </c>
      <c r="D232" s="95">
        <v>2479.9</v>
      </c>
      <c r="E232" s="95">
        <v>2193.33</v>
      </c>
      <c r="F232" s="95">
        <v>1485.96</v>
      </c>
      <c r="G232" s="102">
        <f t="shared" si="61"/>
        <v>67.74903913227833</v>
      </c>
      <c r="H232" s="102">
        <f t="shared" si="62"/>
        <v>59.920158070889954</v>
      </c>
      <c r="I232" s="95">
        <v>1563.6</v>
      </c>
      <c r="J232" s="91">
        <f t="shared" si="59"/>
        <v>-916.3000000000002</v>
      </c>
      <c r="K232" s="103">
        <f t="shared" si="60"/>
        <v>0.6305092947296261</v>
      </c>
      <c r="L232" s="92"/>
      <c r="M232" s="104"/>
    </row>
    <row r="233" spans="1:13" s="105" customFormat="1" ht="41.25" customHeight="1" hidden="1">
      <c r="A233" s="100" t="s">
        <v>25</v>
      </c>
      <c r="B233" s="101"/>
      <c r="C233" s="99" t="s">
        <v>127</v>
      </c>
      <c r="D233" s="95">
        <v>810882</v>
      </c>
      <c r="E233" s="95">
        <v>808940.72</v>
      </c>
      <c r="F233" s="95">
        <v>797190.71</v>
      </c>
      <c r="G233" s="102">
        <f t="shared" si="61"/>
        <v>98.54748194651395</v>
      </c>
      <c r="H233" s="102">
        <f t="shared" si="62"/>
        <v>98.31155581206636</v>
      </c>
      <c r="I233" s="95">
        <v>810882</v>
      </c>
      <c r="J233" s="91">
        <f t="shared" si="59"/>
        <v>0</v>
      </c>
      <c r="K233" s="103">
        <f t="shared" si="60"/>
        <v>1</v>
      </c>
      <c r="L233" s="92"/>
      <c r="M233" s="104"/>
    </row>
    <row r="234" spans="1:13" s="105" customFormat="1" ht="38.25" customHeight="1" hidden="1">
      <c r="A234" s="100" t="s">
        <v>25</v>
      </c>
      <c r="B234" s="101"/>
      <c r="C234" s="99" t="s">
        <v>122</v>
      </c>
      <c r="D234" s="95">
        <v>7897.3</v>
      </c>
      <c r="E234" s="95">
        <v>7897.3</v>
      </c>
      <c r="F234" s="95">
        <v>2218.48</v>
      </c>
      <c r="G234" s="102">
        <f t="shared" si="61"/>
        <v>28.091626252010183</v>
      </c>
      <c r="H234" s="102">
        <f t="shared" si="62"/>
        <v>28.091626252010183</v>
      </c>
      <c r="I234" s="95">
        <v>2237.49</v>
      </c>
      <c r="J234" s="91">
        <f t="shared" si="59"/>
        <v>-5659.81</v>
      </c>
      <c r="K234" s="103">
        <f t="shared" si="60"/>
        <v>0.28332341433148034</v>
      </c>
      <c r="L234" s="92"/>
      <c r="M234" s="104"/>
    </row>
    <row r="235" spans="1:13" s="105" customFormat="1" ht="40.5" customHeight="1" hidden="1">
      <c r="A235" s="100" t="s">
        <v>25</v>
      </c>
      <c r="B235" s="101"/>
      <c r="C235" s="99" t="s">
        <v>128</v>
      </c>
      <c r="D235" s="95">
        <v>82478.4</v>
      </c>
      <c r="E235" s="95">
        <v>62301.535</v>
      </c>
      <c r="F235" s="95">
        <v>38885.346</v>
      </c>
      <c r="G235" s="102">
        <f t="shared" si="61"/>
        <v>62.41474788703039</v>
      </c>
      <c r="H235" s="102">
        <f t="shared" si="62"/>
        <v>47.146096432520515</v>
      </c>
      <c r="I235" s="95">
        <v>50252.6</v>
      </c>
      <c r="J235" s="91">
        <f t="shared" si="59"/>
        <v>-32225.799999999996</v>
      </c>
      <c r="K235" s="103">
        <f t="shared" si="60"/>
        <v>0.6092819453335662</v>
      </c>
      <c r="L235" s="92"/>
      <c r="M235" s="104"/>
    </row>
    <row r="236" spans="1:12" s="7" customFormat="1" ht="18" customHeight="1">
      <c r="A236" s="48"/>
      <c r="B236" s="49"/>
      <c r="C236" s="129" t="s">
        <v>40</v>
      </c>
      <c r="D236" s="122">
        <v>94263.46</v>
      </c>
      <c r="E236" s="122">
        <v>341.853</v>
      </c>
      <c r="F236" s="122">
        <v>291.49</v>
      </c>
      <c r="G236" s="72">
        <f aca="true" t="shared" si="63" ref="G236:G243">F236/E236*100</f>
        <v>85.26764427985128</v>
      </c>
      <c r="H236" s="72">
        <f t="shared" si="50"/>
        <v>0.3092290480319733</v>
      </c>
      <c r="I236" s="72"/>
      <c r="J236" s="72"/>
      <c r="K236" s="74"/>
      <c r="L236" s="21">
        <f>G236-95</f>
        <v>-9.732355720148718</v>
      </c>
    </row>
    <row r="237" spans="1:12" s="7" customFormat="1" ht="40.5" customHeight="1">
      <c r="A237" s="131" t="s">
        <v>26</v>
      </c>
      <c r="B237" s="132" t="s">
        <v>106</v>
      </c>
      <c r="C237" s="2" t="s">
        <v>58</v>
      </c>
      <c r="D237" s="120">
        <f>D238+D244</f>
        <v>124673</v>
      </c>
      <c r="E237" s="120">
        <f>E238+E244</f>
        <v>36744.39</v>
      </c>
      <c r="F237" s="120">
        <f>F238+F244</f>
        <v>32399.2</v>
      </c>
      <c r="G237" s="73">
        <f t="shared" si="63"/>
        <v>88.17454855013241</v>
      </c>
      <c r="H237" s="73">
        <f t="shared" si="50"/>
        <v>25.987342888997617</v>
      </c>
      <c r="I237" s="73"/>
      <c r="J237" s="73"/>
      <c r="K237" s="74"/>
      <c r="L237" s="32" t="s">
        <v>78</v>
      </c>
    </row>
    <row r="238" spans="1:12" s="31" customFormat="1" ht="17.25" customHeight="1">
      <c r="A238" s="171"/>
      <c r="B238" s="172"/>
      <c r="C238" s="136" t="s">
        <v>39</v>
      </c>
      <c r="D238" s="122">
        <v>124070.6</v>
      </c>
      <c r="E238" s="122">
        <v>36744.39</v>
      </c>
      <c r="F238" s="122">
        <v>32399.2</v>
      </c>
      <c r="G238" s="72">
        <f t="shared" si="63"/>
        <v>88.17454855013241</v>
      </c>
      <c r="H238" s="72">
        <f t="shared" si="50"/>
        <v>26.113519238240162</v>
      </c>
      <c r="I238" s="72">
        <f>SUM(I239:I243)</f>
        <v>1074401.2999999998</v>
      </c>
      <c r="J238" s="72">
        <f aca="true" t="shared" si="64" ref="J238:J243">I238-D238</f>
        <v>950330.6999999998</v>
      </c>
      <c r="K238" s="147">
        <f aca="true" t="shared" si="65" ref="K238:K243">I238/D238</f>
        <v>8.659596229888464</v>
      </c>
      <c r="L238" s="21">
        <f>G238-95</f>
        <v>-6.825451449867586</v>
      </c>
    </row>
    <row r="239" spans="1:12" s="105" customFormat="1" ht="26.25" customHeight="1" hidden="1">
      <c r="A239" s="133" t="s">
        <v>26</v>
      </c>
      <c r="B239" s="134"/>
      <c r="C239" s="130" t="s">
        <v>111</v>
      </c>
      <c r="D239" s="89">
        <v>8841.8</v>
      </c>
      <c r="E239" s="89">
        <v>8038.08</v>
      </c>
      <c r="F239" s="89">
        <v>7139.13</v>
      </c>
      <c r="G239" s="102">
        <f t="shared" si="63"/>
        <v>88.81635913053863</v>
      </c>
      <c r="H239" s="102">
        <f t="shared" si="50"/>
        <v>80.74294826845212</v>
      </c>
      <c r="I239" s="91">
        <v>8691.2</v>
      </c>
      <c r="J239" s="91">
        <f t="shared" si="64"/>
        <v>-150.59999999999854</v>
      </c>
      <c r="K239" s="103">
        <f t="shared" si="65"/>
        <v>0.9829672691081003</v>
      </c>
      <c r="L239" s="92"/>
    </row>
    <row r="240" spans="1:12" s="105" customFormat="1" ht="26.25" customHeight="1" hidden="1">
      <c r="A240" s="133" t="s">
        <v>26</v>
      </c>
      <c r="B240" s="134"/>
      <c r="C240" s="130" t="s">
        <v>162</v>
      </c>
      <c r="D240" s="89">
        <v>1033155.61</v>
      </c>
      <c r="E240" s="89">
        <v>970492.81</v>
      </c>
      <c r="F240" s="89">
        <v>847669.47</v>
      </c>
      <c r="G240" s="102">
        <f t="shared" si="63"/>
        <v>87.3442297836292</v>
      </c>
      <c r="H240" s="102">
        <f>F240/D240*100</f>
        <v>82.04664058301924</v>
      </c>
      <c r="I240" s="91">
        <v>958269.5</v>
      </c>
      <c r="J240" s="91">
        <f t="shared" si="64"/>
        <v>-74886.10999999999</v>
      </c>
      <c r="K240" s="103">
        <f t="shared" si="65"/>
        <v>0.9275171046111824</v>
      </c>
      <c r="L240" s="92"/>
    </row>
    <row r="241" spans="1:12" s="105" customFormat="1" ht="39.75" customHeight="1" hidden="1">
      <c r="A241" s="133" t="s">
        <v>26</v>
      </c>
      <c r="B241" s="134"/>
      <c r="C241" s="130" t="s">
        <v>159</v>
      </c>
      <c r="D241" s="89">
        <v>102133.15</v>
      </c>
      <c r="E241" s="89">
        <v>93169.79</v>
      </c>
      <c r="F241" s="89">
        <v>85247.65</v>
      </c>
      <c r="G241" s="102">
        <f t="shared" si="63"/>
        <v>91.49709363947262</v>
      </c>
      <c r="H241" s="102">
        <f>F241/D241*100</f>
        <v>83.46717006182615</v>
      </c>
      <c r="I241" s="91">
        <v>100115.4</v>
      </c>
      <c r="J241" s="91">
        <f t="shared" si="64"/>
        <v>-2017.75</v>
      </c>
      <c r="K241" s="103">
        <f t="shared" si="65"/>
        <v>0.9802439266780668</v>
      </c>
      <c r="L241" s="92"/>
    </row>
    <row r="242" spans="1:12" s="105" customFormat="1" ht="40.5" customHeight="1" hidden="1">
      <c r="A242" s="133" t="s">
        <v>26</v>
      </c>
      <c r="B242" s="134"/>
      <c r="C242" s="130" t="s">
        <v>152</v>
      </c>
      <c r="D242" s="89">
        <v>4524</v>
      </c>
      <c r="E242" s="89">
        <v>4524</v>
      </c>
      <c r="F242" s="89">
        <v>4524</v>
      </c>
      <c r="G242" s="102">
        <f t="shared" si="63"/>
        <v>100</v>
      </c>
      <c r="H242" s="102">
        <f>F242/D242*100</f>
        <v>100</v>
      </c>
      <c r="I242" s="91">
        <v>4524</v>
      </c>
      <c r="J242" s="91">
        <f t="shared" si="64"/>
        <v>0</v>
      </c>
      <c r="K242" s="103">
        <f t="shared" si="65"/>
        <v>1</v>
      </c>
      <c r="L242" s="92"/>
    </row>
    <row r="243" spans="1:12" s="105" customFormat="1" ht="27" customHeight="1" hidden="1">
      <c r="A243" s="133" t="s">
        <v>26</v>
      </c>
      <c r="B243" s="134"/>
      <c r="C243" s="130" t="s">
        <v>138</v>
      </c>
      <c r="D243" s="89">
        <v>2801.2</v>
      </c>
      <c r="E243" s="89">
        <v>2801.2</v>
      </c>
      <c r="F243" s="89">
        <v>2801.2</v>
      </c>
      <c r="G243" s="102">
        <f t="shared" si="63"/>
        <v>100</v>
      </c>
      <c r="H243" s="102">
        <f>F243/D243*100</f>
        <v>100</v>
      </c>
      <c r="I243" s="91">
        <v>2801.2</v>
      </c>
      <c r="J243" s="91">
        <f t="shared" si="64"/>
        <v>0</v>
      </c>
      <c r="K243" s="103">
        <f t="shared" si="65"/>
        <v>1</v>
      </c>
      <c r="L243" s="92"/>
    </row>
    <row r="244" spans="1:12" s="7" customFormat="1" ht="17.25" customHeight="1">
      <c r="A244" s="169"/>
      <c r="B244" s="170"/>
      <c r="C244" s="136" t="s">
        <v>40</v>
      </c>
      <c r="D244" s="122">
        <v>602.4</v>
      </c>
      <c r="E244" s="122">
        <v>0</v>
      </c>
      <c r="F244" s="122">
        <v>0</v>
      </c>
      <c r="G244" s="72">
        <v>0</v>
      </c>
      <c r="H244" s="72">
        <f t="shared" si="50"/>
        <v>0</v>
      </c>
      <c r="I244" s="72"/>
      <c r="J244" s="72"/>
      <c r="K244" s="74"/>
      <c r="L244" s="21">
        <f>G244-95</f>
        <v>-95</v>
      </c>
    </row>
    <row r="245" spans="1:12" s="7" customFormat="1" ht="40.5" customHeight="1">
      <c r="A245" s="78" t="s">
        <v>27</v>
      </c>
      <c r="B245" s="53" t="s">
        <v>107</v>
      </c>
      <c r="C245" s="2" t="s">
        <v>59</v>
      </c>
      <c r="D245" s="120">
        <f>D246</f>
        <v>14715.4</v>
      </c>
      <c r="E245" s="120">
        <f>E246</f>
        <v>4385.012</v>
      </c>
      <c r="F245" s="120">
        <f>F246</f>
        <v>3758.124</v>
      </c>
      <c r="G245" s="73">
        <f>F245/E245*100</f>
        <v>85.70384756073643</v>
      </c>
      <c r="H245" s="73">
        <f t="shared" si="50"/>
        <v>25.538714543947155</v>
      </c>
      <c r="I245" s="73"/>
      <c r="J245" s="73"/>
      <c r="K245" s="74"/>
      <c r="L245" s="32" t="s">
        <v>78</v>
      </c>
    </row>
    <row r="246" spans="1:12" s="31" customFormat="1" ht="17.25" customHeight="1">
      <c r="A246" s="29"/>
      <c r="B246" s="30"/>
      <c r="C246" s="129" t="s">
        <v>92</v>
      </c>
      <c r="D246" s="122">
        <v>14715.4</v>
      </c>
      <c r="E246" s="122">
        <v>4385.012</v>
      </c>
      <c r="F246" s="122">
        <v>3758.124</v>
      </c>
      <c r="G246" s="72">
        <f>F246/E246*100</f>
        <v>85.70384756073643</v>
      </c>
      <c r="H246" s="72">
        <f t="shared" si="50"/>
        <v>25.538714543947155</v>
      </c>
      <c r="I246" s="72">
        <f>I247+I248+I249</f>
        <v>19604.850000000002</v>
      </c>
      <c r="J246" s="72">
        <f>I246-D246</f>
        <v>4889.450000000003</v>
      </c>
      <c r="K246" s="147">
        <f>I246/D246</f>
        <v>1.3322675564374737</v>
      </c>
      <c r="L246" s="21">
        <f>G246-95</f>
        <v>-9.296152439263565</v>
      </c>
    </row>
    <row r="247" spans="1:12" s="105" customFormat="1" ht="26.25" customHeight="1" hidden="1">
      <c r="A247" s="106">
        <v>965</v>
      </c>
      <c r="B247" s="107"/>
      <c r="C247" s="99" t="s">
        <v>111</v>
      </c>
      <c r="D247" s="89">
        <v>10426.35</v>
      </c>
      <c r="E247" s="89">
        <v>9035.65</v>
      </c>
      <c r="F247" s="89">
        <v>8658.39</v>
      </c>
      <c r="G247" s="102">
        <f>F247/E247*100</f>
        <v>95.82476080857492</v>
      </c>
      <c r="H247" s="102">
        <f t="shared" si="50"/>
        <v>83.04334690471737</v>
      </c>
      <c r="I247" s="91">
        <v>10278.7</v>
      </c>
      <c r="J247" s="91">
        <f>I247-D247</f>
        <v>-147.64999999999964</v>
      </c>
      <c r="K247" s="103">
        <f>I247/D247</f>
        <v>0.985838764284721</v>
      </c>
      <c r="L247" s="92"/>
    </row>
    <row r="248" spans="1:12" s="105" customFormat="1" ht="39.75" customHeight="1" hidden="1">
      <c r="A248" s="106">
        <v>965</v>
      </c>
      <c r="B248" s="107"/>
      <c r="C248" s="99" t="s">
        <v>159</v>
      </c>
      <c r="D248" s="89">
        <v>8704.4</v>
      </c>
      <c r="E248" s="89">
        <v>8164.04</v>
      </c>
      <c r="F248" s="89">
        <v>2474.31</v>
      </c>
      <c r="G248" s="102">
        <f>F248/E248*100</f>
        <v>30.307421325716188</v>
      </c>
      <c r="H248" s="102">
        <f t="shared" si="50"/>
        <v>28.425968475713432</v>
      </c>
      <c r="I248" s="91">
        <v>8507.7</v>
      </c>
      <c r="J248" s="91">
        <f>I248-D248</f>
        <v>-196.6999999999989</v>
      </c>
      <c r="K248" s="103">
        <f>I248/D248</f>
        <v>0.9774022333532467</v>
      </c>
      <c r="L248" s="92"/>
    </row>
    <row r="249" spans="1:12" s="105" customFormat="1" ht="26.25" customHeight="1" hidden="1">
      <c r="A249" s="106">
        <v>965</v>
      </c>
      <c r="B249" s="107"/>
      <c r="C249" s="99" t="s">
        <v>138</v>
      </c>
      <c r="D249" s="89">
        <v>911</v>
      </c>
      <c r="E249" s="89">
        <v>911</v>
      </c>
      <c r="F249" s="89">
        <v>818.45</v>
      </c>
      <c r="G249" s="102">
        <f>F249/E249*100</f>
        <v>89.84083424807903</v>
      </c>
      <c r="H249" s="102">
        <f t="shared" si="50"/>
        <v>89.84083424807903</v>
      </c>
      <c r="I249" s="89">
        <v>818.45</v>
      </c>
      <c r="J249" s="91">
        <f>I249-D249</f>
        <v>-92.54999999999995</v>
      </c>
      <c r="K249" s="103">
        <f>I249/D249</f>
        <v>0.8984083424807904</v>
      </c>
      <c r="L249" s="92"/>
    </row>
    <row r="250" spans="1:12" s="7" customFormat="1" ht="27" customHeight="1">
      <c r="A250" s="131" t="s">
        <v>28</v>
      </c>
      <c r="B250" s="132" t="s">
        <v>29</v>
      </c>
      <c r="C250" s="2" t="s">
        <v>60</v>
      </c>
      <c r="D250" s="120">
        <f>D251+D263+D264</f>
        <v>480419.114</v>
      </c>
      <c r="E250" s="120">
        <f>E251+E263+E264</f>
        <v>111955.826</v>
      </c>
      <c r="F250" s="120">
        <f>F251+F263+F264</f>
        <v>103235.98000000001</v>
      </c>
      <c r="G250" s="167">
        <f aca="true" t="shared" si="66" ref="G250:G304">F250/E250*100</f>
        <v>92.21135128778381</v>
      </c>
      <c r="H250" s="73">
        <f t="shared" si="50"/>
        <v>21.48873285670312</v>
      </c>
      <c r="I250" s="73"/>
      <c r="J250" s="73"/>
      <c r="K250" s="74"/>
      <c r="L250" s="32" t="s">
        <v>78</v>
      </c>
    </row>
    <row r="251" spans="1:12" s="31" customFormat="1" ht="16.5" customHeight="1">
      <c r="A251" s="171"/>
      <c r="B251" s="172"/>
      <c r="C251" s="136" t="s">
        <v>39</v>
      </c>
      <c r="D251" s="122">
        <v>477892.514</v>
      </c>
      <c r="E251" s="122">
        <v>111549.868</v>
      </c>
      <c r="F251" s="122">
        <v>102888.426</v>
      </c>
      <c r="G251" s="168">
        <f t="shared" si="66"/>
        <v>92.23536329061368</v>
      </c>
      <c r="H251" s="72">
        <f t="shared" si="50"/>
        <v>21.529616594914895</v>
      </c>
      <c r="I251" s="72">
        <f>I252+I253+I254+I255+I256+I257+I258+I259+I260+I261+I262</f>
        <v>399211.33999999997</v>
      </c>
      <c r="J251" s="72">
        <f aca="true" t="shared" si="67" ref="J251:J262">I251-D251</f>
        <v>-78681.17400000006</v>
      </c>
      <c r="K251" s="147">
        <f aca="true" t="shared" si="68" ref="K251:K262">I251/D251</f>
        <v>0.8353580110694095</v>
      </c>
      <c r="L251" s="21">
        <f>G251-95</f>
        <v>-2.7646367093863233</v>
      </c>
    </row>
    <row r="252" spans="1:12" s="105" customFormat="1" ht="26.25" customHeight="1" hidden="1">
      <c r="A252" s="133" t="s">
        <v>28</v>
      </c>
      <c r="B252" s="134"/>
      <c r="C252" s="130" t="s">
        <v>111</v>
      </c>
      <c r="D252" s="95">
        <v>282786.24</v>
      </c>
      <c r="E252" s="95">
        <v>240244.545</v>
      </c>
      <c r="F252" s="90">
        <v>216311.23</v>
      </c>
      <c r="G252" s="102">
        <f t="shared" si="66"/>
        <v>90.03793613711396</v>
      </c>
      <c r="H252" s="102">
        <f t="shared" si="50"/>
        <v>76.4928413772891</v>
      </c>
      <c r="I252" s="95">
        <v>274204.1</v>
      </c>
      <c r="J252" s="91">
        <f t="shared" si="67"/>
        <v>-8582.140000000014</v>
      </c>
      <c r="K252" s="103">
        <f t="shared" si="68"/>
        <v>0.9696514936511762</v>
      </c>
      <c r="L252" s="92"/>
    </row>
    <row r="253" spans="1:12" s="105" customFormat="1" ht="26.25" customHeight="1" hidden="1">
      <c r="A253" s="133" t="s">
        <v>28</v>
      </c>
      <c r="B253" s="134"/>
      <c r="C253" s="130" t="s">
        <v>118</v>
      </c>
      <c r="D253" s="95">
        <v>8032.3</v>
      </c>
      <c r="E253" s="95">
        <v>6987.2</v>
      </c>
      <c r="F253" s="90">
        <v>6524.67</v>
      </c>
      <c r="G253" s="102">
        <f aca="true" t="shared" si="69" ref="G253:G261">F253/E253*100</f>
        <v>93.3803240210671</v>
      </c>
      <c r="H253" s="102">
        <f aca="true" t="shared" si="70" ref="H253:H261">F253/D253*100</f>
        <v>81.23040723080562</v>
      </c>
      <c r="I253" s="95">
        <v>7797.9</v>
      </c>
      <c r="J253" s="91">
        <f t="shared" si="67"/>
        <v>-234.40000000000055</v>
      </c>
      <c r="K253" s="103">
        <f t="shared" si="68"/>
        <v>0.9708178230394781</v>
      </c>
      <c r="L253" s="92"/>
    </row>
    <row r="254" spans="1:12" s="105" customFormat="1" ht="39" customHeight="1" hidden="1">
      <c r="A254" s="133" t="s">
        <v>28</v>
      </c>
      <c r="B254" s="134"/>
      <c r="C254" s="130" t="s">
        <v>119</v>
      </c>
      <c r="D254" s="95">
        <v>4242.11</v>
      </c>
      <c r="E254" s="95">
        <v>4242.11</v>
      </c>
      <c r="F254" s="90">
        <v>4242.11</v>
      </c>
      <c r="G254" s="102">
        <f t="shared" si="69"/>
        <v>100</v>
      </c>
      <c r="H254" s="102">
        <f t="shared" si="70"/>
        <v>100</v>
      </c>
      <c r="I254" s="95">
        <v>4242.11</v>
      </c>
      <c r="J254" s="91">
        <f t="shared" si="67"/>
        <v>0</v>
      </c>
      <c r="K254" s="103">
        <f t="shared" si="68"/>
        <v>1</v>
      </c>
      <c r="L254" s="92"/>
    </row>
    <row r="255" spans="1:12" s="105" customFormat="1" ht="26.25" customHeight="1" hidden="1">
      <c r="A255" s="133" t="s">
        <v>28</v>
      </c>
      <c r="B255" s="134"/>
      <c r="C255" s="130" t="s">
        <v>120</v>
      </c>
      <c r="D255" s="95">
        <v>10492.52</v>
      </c>
      <c r="E255" s="95">
        <v>9271.97</v>
      </c>
      <c r="F255" s="90">
        <v>7605.87</v>
      </c>
      <c r="G255" s="102">
        <f t="shared" si="69"/>
        <v>82.03078741626645</v>
      </c>
      <c r="H255" s="102">
        <f t="shared" si="70"/>
        <v>72.48849656707826</v>
      </c>
      <c r="I255" s="95">
        <v>10002.6</v>
      </c>
      <c r="J255" s="91">
        <f t="shared" si="67"/>
        <v>-489.9200000000001</v>
      </c>
      <c r="K255" s="103">
        <f t="shared" si="68"/>
        <v>0.9533076896684495</v>
      </c>
      <c r="L255" s="92"/>
    </row>
    <row r="256" spans="1:12" s="104" customFormat="1" ht="39" customHeight="1" hidden="1">
      <c r="A256" s="133" t="s">
        <v>28</v>
      </c>
      <c r="B256" s="134"/>
      <c r="C256" s="130" t="s">
        <v>160</v>
      </c>
      <c r="D256" s="95">
        <v>721.87</v>
      </c>
      <c r="E256" s="95">
        <v>711.87</v>
      </c>
      <c r="F256" s="90">
        <v>494.09</v>
      </c>
      <c r="G256" s="102">
        <f t="shared" si="69"/>
        <v>69.40733560902973</v>
      </c>
      <c r="H256" s="102">
        <f t="shared" si="70"/>
        <v>68.44584204912242</v>
      </c>
      <c r="I256" s="95">
        <v>721.87</v>
      </c>
      <c r="J256" s="91">
        <f t="shared" si="67"/>
        <v>0</v>
      </c>
      <c r="K256" s="103">
        <f t="shared" si="68"/>
        <v>1</v>
      </c>
      <c r="L256" s="92"/>
    </row>
    <row r="257" spans="1:12" s="104" customFormat="1" ht="38.25" customHeight="1" hidden="1">
      <c r="A257" s="133" t="s">
        <v>28</v>
      </c>
      <c r="B257" s="134"/>
      <c r="C257" s="130" t="s">
        <v>161</v>
      </c>
      <c r="D257" s="95">
        <v>96.6</v>
      </c>
      <c r="E257" s="95">
        <v>96.6</v>
      </c>
      <c r="F257" s="95">
        <v>96.6</v>
      </c>
      <c r="G257" s="102">
        <f t="shared" si="69"/>
        <v>100</v>
      </c>
      <c r="H257" s="102">
        <f t="shared" si="70"/>
        <v>100</v>
      </c>
      <c r="I257" s="95">
        <v>96.6</v>
      </c>
      <c r="J257" s="91">
        <f>I257-D257</f>
        <v>0</v>
      </c>
      <c r="K257" s="103">
        <f t="shared" si="68"/>
        <v>1</v>
      </c>
      <c r="L257" s="92"/>
    </row>
    <row r="258" spans="1:12" s="104" customFormat="1" ht="38.25" customHeight="1" hidden="1">
      <c r="A258" s="133" t="s">
        <v>28</v>
      </c>
      <c r="B258" s="134"/>
      <c r="C258" s="130" t="s">
        <v>124</v>
      </c>
      <c r="D258" s="95">
        <v>11388.18</v>
      </c>
      <c r="E258" s="95">
        <v>11288.18</v>
      </c>
      <c r="F258" s="95">
        <v>6267.91</v>
      </c>
      <c r="G258" s="102">
        <f t="shared" si="69"/>
        <v>55.52631159318862</v>
      </c>
      <c r="H258" s="102">
        <f t="shared" si="70"/>
        <v>55.03873314260927</v>
      </c>
      <c r="I258" s="95">
        <v>10603.48</v>
      </c>
      <c r="J258" s="91">
        <f t="shared" si="67"/>
        <v>-784.7000000000007</v>
      </c>
      <c r="K258" s="103">
        <f t="shared" si="68"/>
        <v>0.9310952232929229</v>
      </c>
      <c r="L258" s="92"/>
    </row>
    <row r="259" spans="1:12" s="104" customFormat="1" ht="38.25" customHeight="1" hidden="1">
      <c r="A259" s="133" t="s">
        <v>28</v>
      </c>
      <c r="B259" s="134"/>
      <c r="C259" s="130" t="s">
        <v>122</v>
      </c>
      <c r="D259" s="95">
        <v>450</v>
      </c>
      <c r="E259" s="95">
        <v>450</v>
      </c>
      <c r="F259" s="95">
        <v>237.51</v>
      </c>
      <c r="G259" s="102">
        <f t="shared" si="69"/>
        <v>52.779999999999994</v>
      </c>
      <c r="H259" s="102">
        <f t="shared" si="70"/>
        <v>52.779999999999994</v>
      </c>
      <c r="I259" s="95">
        <v>391.37</v>
      </c>
      <c r="J259" s="91">
        <f t="shared" si="67"/>
        <v>-58.629999999999995</v>
      </c>
      <c r="K259" s="103">
        <f t="shared" si="68"/>
        <v>0.8697111111111111</v>
      </c>
      <c r="L259" s="92"/>
    </row>
    <row r="260" spans="1:12" s="104" customFormat="1" ht="27" customHeight="1" hidden="1">
      <c r="A260" s="133" t="s">
        <v>28</v>
      </c>
      <c r="B260" s="134"/>
      <c r="C260" s="130" t="s">
        <v>139</v>
      </c>
      <c r="D260" s="95">
        <v>23705.21</v>
      </c>
      <c r="E260" s="95">
        <v>19708.45</v>
      </c>
      <c r="F260" s="95">
        <v>19708.45</v>
      </c>
      <c r="G260" s="102">
        <f t="shared" si="69"/>
        <v>100</v>
      </c>
      <c r="H260" s="102">
        <f t="shared" si="70"/>
        <v>83.1397401668241</v>
      </c>
      <c r="I260" s="95">
        <v>23705.21</v>
      </c>
      <c r="J260" s="91">
        <f t="shared" si="67"/>
        <v>0</v>
      </c>
      <c r="K260" s="103">
        <f t="shared" si="68"/>
        <v>1</v>
      </c>
      <c r="L260" s="92"/>
    </row>
    <row r="261" spans="1:12" s="104" customFormat="1" ht="26.25" customHeight="1" hidden="1">
      <c r="A261" s="133" t="s">
        <v>28</v>
      </c>
      <c r="B261" s="134"/>
      <c r="C261" s="130" t="s">
        <v>140</v>
      </c>
      <c r="D261" s="95">
        <v>1750</v>
      </c>
      <c r="E261" s="95">
        <v>1400</v>
      </c>
      <c r="F261" s="95">
        <v>1109.29</v>
      </c>
      <c r="G261" s="102">
        <f t="shared" si="69"/>
        <v>79.235</v>
      </c>
      <c r="H261" s="102">
        <f t="shared" si="70"/>
        <v>63.388</v>
      </c>
      <c r="I261" s="95">
        <v>1750</v>
      </c>
      <c r="J261" s="91">
        <f t="shared" si="67"/>
        <v>0</v>
      </c>
      <c r="K261" s="103">
        <f t="shared" si="68"/>
        <v>1</v>
      </c>
      <c r="L261" s="92"/>
    </row>
    <row r="262" spans="1:12" s="105" customFormat="1" ht="40.5" customHeight="1" hidden="1">
      <c r="A262" s="133" t="s">
        <v>28</v>
      </c>
      <c r="B262" s="134"/>
      <c r="C262" s="130" t="s">
        <v>141</v>
      </c>
      <c r="D262" s="89">
        <v>71039.69</v>
      </c>
      <c r="E262" s="89">
        <v>66605.42</v>
      </c>
      <c r="F262" s="89">
        <v>44740.22</v>
      </c>
      <c r="G262" s="102">
        <f t="shared" si="66"/>
        <v>67.17204095402447</v>
      </c>
      <c r="H262" s="102">
        <f t="shared" si="50"/>
        <v>62.97918811301118</v>
      </c>
      <c r="I262" s="91">
        <v>65696.1</v>
      </c>
      <c r="J262" s="91">
        <f t="shared" si="67"/>
        <v>-5343.5899999999965</v>
      </c>
      <c r="K262" s="103">
        <f t="shared" si="68"/>
        <v>0.9247802179316943</v>
      </c>
      <c r="L262" s="92"/>
    </row>
    <row r="263" spans="1:12" s="7" customFormat="1" ht="16.5" customHeight="1">
      <c r="A263" s="173"/>
      <c r="B263" s="174"/>
      <c r="C263" s="136" t="s">
        <v>40</v>
      </c>
      <c r="D263" s="122">
        <v>2526.6</v>
      </c>
      <c r="E263" s="122">
        <v>405.958</v>
      </c>
      <c r="F263" s="122">
        <v>347.554</v>
      </c>
      <c r="G263" s="72">
        <f t="shared" si="66"/>
        <v>85.61329004478294</v>
      </c>
      <c r="H263" s="72">
        <f t="shared" si="50"/>
        <v>13.755798306023905</v>
      </c>
      <c r="I263" s="72"/>
      <c r="J263" s="72"/>
      <c r="K263" s="74"/>
      <c r="L263" s="21">
        <f>G263-95</f>
        <v>-9.386709955217057</v>
      </c>
    </row>
    <row r="264" spans="1:12" s="7" customFormat="1" ht="27.75" customHeight="1" hidden="1">
      <c r="A264" s="169"/>
      <c r="B264" s="170"/>
      <c r="C264" s="141" t="s">
        <v>84</v>
      </c>
      <c r="D264" s="89"/>
      <c r="E264" s="89"/>
      <c r="F264" s="89">
        <v>0</v>
      </c>
      <c r="G264" s="73" t="e">
        <f t="shared" si="66"/>
        <v>#DIV/0!</v>
      </c>
      <c r="H264" s="73" t="e">
        <f t="shared" si="50"/>
        <v>#DIV/0!</v>
      </c>
      <c r="I264" s="72"/>
      <c r="J264" s="72"/>
      <c r="K264" s="74"/>
      <c r="L264" s="21" t="e">
        <f>G264-95</f>
        <v>#DIV/0!</v>
      </c>
    </row>
    <row r="265" spans="1:12" s="7" customFormat="1" ht="40.5" customHeight="1">
      <c r="A265" s="131" t="s">
        <v>30</v>
      </c>
      <c r="B265" s="132" t="s">
        <v>108</v>
      </c>
      <c r="C265" s="2" t="s">
        <v>61</v>
      </c>
      <c r="D265" s="120">
        <f>D266+D273+D272</f>
        <v>709019.333</v>
      </c>
      <c r="E265" s="120">
        <f>E266+E273+E272</f>
        <v>181357.968</v>
      </c>
      <c r="F265" s="120">
        <f>F266+F273+F272</f>
        <v>171350.61899999998</v>
      </c>
      <c r="G265" s="73">
        <f t="shared" si="66"/>
        <v>94.48199099804646</v>
      </c>
      <c r="H265" s="73">
        <f aca="true" t="shared" si="71" ref="H265:H304">F265/D265*100</f>
        <v>24.167270344375783</v>
      </c>
      <c r="I265" s="73"/>
      <c r="J265" s="73"/>
      <c r="K265" s="74"/>
      <c r="L265" s="32" t="s">
        <v>78</v>
      </c>
    </row>
    <row r="266" spans="1:12" s="31" customFormat="1" ht="17.25" customHeight="1">
      <c r="A266" s="29"/>
      <c r="B266" s="30"/>
      <c r="C266" s="136" t="s">
        <v>39</v>
      </c>
      <c r="D266" s="122">
        <v>629450.267</v>
      </c>
      <c r="E266" s="122">
        <v>180326.07</v>
      </c>
      <c r="F266" s="122">
        <v>171160.091</v>
      </c>
      <c r="G266" s="72">
        <f t="shared" si="66"/>
        <v>94.91699730382854</v>
      </c>
      <c r="H266" s="72">
        <f t="shared" si="71"/>
        <v>27.191995932539655</v>
      </c>
      <c r="I266" s="72">
        <f>I267+I268+I269+I270+I271</f>
        <v>510438.38000000006</v>
      </c>
      <c r="J266" s="72">
        <f aca="true" t="shared" si="72" ref="J266:J271">I266-D266</f>
        <v>-119011.88699999993</v>
      </c>
      <c r="K266" s="147">
        <f aca="true" t="shared" si="73" ref="K266:K271">I266/D266</f>
        <v>0.8109272594843463</v>
      </c>
      <c r="L266" s="21">
        <f>G266-95</f>
        <v>-0.08300269617146228</v>
      </c>
    </row>
    <row r="267" spans="1:12" s="105" customFormat="1" ht="26.25" customHeight="1" hidden="1">
      <c r="A267" s="133" t="s">
        <v>30</v>
      </c>
      <c r="B267" s="134"/>
      <c r="C267" s="130" t="s">
        <v>111</v>
      </c>
      <c r="D267" s="91">
        <v>6652.7</v>
      </c>
      <c r="E267" s="91">
        <v>6324.46</v>
      </c>
      <c r="F267" s="91">
        <v>5007.36</v>
      </c>
      <c r="G267" s="102">
        <f t="shared" si="66"/>
        <v>79.17450659819177</v>
      </c>
      <c r="H267" s="102">
        <f t="shared" si="71"/>
        <v>75.26808664151396</v>
      </c>
      <c r="I267" s="95">
        <v>6551.5</v>
      </c>
      <c r="J267" s="91">
        <f t="shared" si="72"/>
        <v>-101.19999999999982</v>
      </c>
      <c r="K267" s="103">
        <f t="shared" si="73"/>
        <v>0.9847881311347273</v>
      </c>
      <c r="L267" s="92"/>
    </row>
    <row r="268" spans="1:12" s="105" customFormat="1" ht="39.75" customHeight="1" hidden="1">
      <c r="A268" s="133" t="s">
        <v>30</v>
      </c>
      <c r="B268" s="134"/>
      <c r="C268" s="130" t="s">
        <v>159</v>
      </c>
      <c r="D268" s="91">
        <v>70</v>
      </c>
      <c r="E268" s="91">
        <v>66.5</v>
      </c>
      <c r="F268" s="91">
        <v>52.5</v>
      </c>
      <c r="G268" s="102">
        <f>F268/E268*100</f>
        <v>78.94736842105263</v>
      </c>
      <c r="H268" s="102">
        <f>F268/D268*100</f>
        <v>75</v>
      </c>
      <c r="I268" s="95">
        <v>68</v>
      </c>
      <c r="J268" s="91">
        <f t="shared" si="72"/>
        <v>-2</v>
      </c>
      <c r="K268" s="103">
        <f t="shared" si="73"/>
        <v>0.9714285714285714</v>
      </c>
      <c r="L268" s="92"/>
    </row>
    <row r="269" spans="1:12" s="105" customFormat="1" ht="26.25" customHeight="1" hidden="1">
      <c r="A269" s="133" t="s">
        <v>30</v>
      </c>
      <c r="B269" s="134"/>
      <c r="C269" s="130" t="s">
        <v>121</v>
      </c>
      <c r="D269" s="91">
        <v>509012.22</v>
      </c>
      <c r="E269" s="91">
        <v>488924.52</v>
      </c>
      <c r="F269" s="91">
        <v>457212.95</v>
      </c>
      <c r="G269" s="102">
        <f>F269/E269*100</f>
        <v>93.51401521036416</v>
      </c>
      <c r="H269" s="102">
        <f>F269/D269*100</f>
        <v>89.8235704439473</v>
      </c>
      <c r="I269" s="95">
        <v>502404.03</v>
      </c>
      <c r="J269" s="91">
        <f t="shared" si="72"/>
        <v>-6608.189999999944</v>
      </c>
      <c r="K269" s="103">
        <f t="shared" si="73"/>
        <v>0.9870176201270768</v>
      </c>
      <c r="L269" s="92"/>
    </row>
    <row r="270" spans="1:12" s="105" customFormat="1" ht="38.25" customHeight="1" hidden="1">
      <c r="A270" s="133" t="s">
        <v>30</v>
      </c>
      <c r="B270" s="134"/>
      <c r="C270" s="130" t="s">
        <v>122</v>
      </c>
      <c r="D270" s="91">
        <v>1647.1</v>
      </c>
      <c r="E270" s="91">
        <v>1647.1</v>
      </c>
      <c r="F270" s="91">
        <v>1307.4</v>
      </c>
      <c r="G270" s="102">
        <f>F270/E270*100</f>
        <v>79.3758727460385</v>
      </c>
      <c r="H270" s="102">
        <f>F270/D270*100</f>
        <v>79.3758727460385</v>
      </c>
      <c r="I270" s="95">
        <v>1307.4</v>
      </c>
      <c r="J270" s="91">
        <f t="shared" si="72"/>
        <v>-339.6999999999998</v>
      </c>
      <c r="K270" s="103">
        <f t="shared" si="73"/>
        <v>0.793758727460385</v>
      </c>
      <c r="L270" s="92"/>
    </row>
    <row r="271" spans="1:12" s="105" customFormat="1" ht="37.5" customHeight="1" hidden="1">
      <c r="A271" s="133" t="s">
        <v>30</v>
      </c>
      <c r="B271" s="134"/>
      <c r="C271" s="130" t="s">
        <v>125</v>
      </c>
      <c r="D271" s="91">
        <v>109.95</v>
      </c>
      <c r="E271" s="91">
        <v>109.95</v>
      </c>
      <c r="F271" s="91">
        <v>107.45</v>
      </c>
      <c r="G271" s="102">
        <f>F271/E271*100</f>
        <v>97.7262391996362</v>
      </c>
      <c r="H271" s="102">
        <f>F271/D271*100</f>
        <v>97.7262391996362</v>
      </c>
      <c r="I271" s="95">
        <v>107.45</v>
      </c>
      <c r="J271" s="91">
        <f t="shared" si="72"/>
        <v>-2.5</v>
      </c>
      <c r="K271" s="103">
        <f t="shared" si="73"/>
        <v>0.977262391996362</v>
      </c>
      <c r="L271" s="92"/>
    </row>
    <row r="272" spans="1:12" s="16" customFormat="1" ht="17.25" customHeight="1" hidden="1">
      <c r="A272" s="142"/>
      <c r="B272" s="28"/>
      <c r="C272" s="124" t="s">
        <v>40</v>
      </c>
      <c r="D272" s="89"/>
      <c r="E272" s="91">
        <v>0</v>
      </c>
      <c r="F272" s="89">
        <v>0</v>
      </c>
      <c r="G272" s="102">
        <v>0</v>
      </c>
      <c r="H272" s="102" t="e">
        <f>F272/D272*100</f>
        <v>#DIV/0!</v>
      </c>
      <c r="I272" s="95"/>
      <c r="J272" s="91"/>
      <c r="K272" s="103"/>
      <c r="L272" s="92"/>
    </row>
    <row r="273" spans="1:12" s="7" customFormat="1" ht="27.75" customHeight="1">
      <c r="A273" s="48"/>
      <c r="B273" s="49"/>
      <c r="C273" s="136" t="s">
        <v>84</v>
      </c>
      <c r="D273" s="122">
        <v>79569.066</v>
      </c>
      <c r="E273" s="122">
        <v>1031.898</v>
      </c>
      <c r="F273" s="122">
        <v>190.528</v>
      </c>
      <c r="G273" s="72">
        <f t="shared" si="66"/>
        <v>18.463840418335923</v>
      </c>
      <c r="H273" s="72">
        <f t="shared" si="71"/>
        <v>0.2394498384585788</v>
      </c>
      <c r="I273" s="72"/>
      <c r="J273" s="72"/>
      <c r="K273" s="74"/>
      <c r="L273" s="21">
        <f>G273-95</f>
        <v>-76.53615958166408</v>
      </c>
    </row>
    <row r="274" spans="1:12" s="7" customFormat="1" ht="28.5" customHeight="1">
      <c r="A274" s="78" t="s">
        <v>31</v>
      </c>
      <c r="B274" s="53" t="s">
        <v>32</v>
      </c>
      <c r="C274" s="2" t="s">
        <v>62</v>
      </c>
      <c r="D274" s="120">
        <f>D275</f>
        <v>23787.4</v>
      </c>
      <c r="E274" s="120">
        <f>E275</f>
        <v>8177.075</v>
      </c>
      <c r="F274" s="120">
        <f>F275</f>
        <v>7541.221</v>
      </c>
      <c r="G274" s="167">
        <f t="shared" si="66"/>
        <v>92.22394315815863</v>
      </c>
      <c r="H274" s="73">
        <f t="shared" si="71"/>
        <v>31.70258624313712</v>
      </c>
      <c r="I274" s="73"/>
      <c r="J274" s="73"/>
      <c r="K274" s="74"/>
      <c r="L274" s="32" t="s">
        <v>78</v>
      </c>
    </row>
    <row r="275" spans="1:12" s="31" customFormat="1" ht="18" customHeight="1">
      <c r="A275" s="29"/>
      <c r="B275" s="30"/>
      <c r="C275" s="129" t="s">
        <v>39</v>
      </c>
      <c r="D275" s="122">
        <v>23787.4</v>
      </c>
      <c r="E275" s="122">
        <v>8177.075</v>
      </c>
      <c r="F275" s="122">
        <v>7541.221</v>
      </c>
      <c r="G275" s="168">
        <f t="shared" si="66"/>
        <v>92.22394315815863</v>
      </c>
      <c r="H275" s="72">
        <f t="shared" si="71"/>
        <v>31.70258624313712</v>
      </c>
      <c r="I275" s="72">
        <f>I276</f>
        <v>22569.3</v>
      </c>
      <c r="J275" s="72">
        <f>I275-D275</f>
        <v>-1218.1000000000022</v>
      </c>
      <c r="K275" s="147">
        <f>I275/D275</f>
        <v>0.9487922177287135</v>
      </c>
      <c r="L275" s="21">
        <f>G275-95</f>
        <v>-2.776056841841367</v>
      </c>
    </row>
    <row r="276" spans="1:12" s="105" customFormat="1" ht="27.75" customHeight="1" hidden="1">
      <c r="A276" s="106">
        <v>977</v>
      </c>
      <c r="B276" s="107"/>
      <c r="C276" s="99" t="s">
        <v>148</v>
      </c>
      <c r="D276" s="89">
        <v>23536.5</v>
      </c>
      <c r="E276" s="89">
        <v>21330.49</v>
      </c>
      <c r="F276" s="89">
        <v>19701.98</v>
      </c>
      <c r="G276" s="102">
        <f t="shared" si="66"/>
        <v>92.36534181821419</v>
      </c>
      <c r="H276" s="102">
        <f t="shared" si="71"/>
        <v>83.708197905381</v>
      </c>
      <c r="I276" s="91">
        <v>22569.3</v>
      </c>
      <c r="J276" s="91">
        <f>I276-D276</f>
        <v>-967.2000000000007</v>
      </c>
      <c r="K276" s="103">
        <f>I276/D276</f>
        <v>0.9589063794531897</v>
      </c>
      <c r="L276" s="92"/>
    </row>
    <row r="277" spans="1:12" s="7" customFormat="1" ht="28.5" customHeight="1">
      <c r="A277" s="1" t="s">
        <v>33</v>
      </c>
      <c r="B277" s="2" t="s">
        <v>34</v>
      </c>
      <c r="C277" s="2" t="s">
        <v>63</v>
      </c>
      <c r="D277" s="120">
        <f>D278</f>
        <v>4904.3</v>
      </c>
      <c r="E277" s="120">
        <f>E278</f>
        <v>1203.73</v>
      </c>
      <c r="F277" s="120">
        <f>F278</f>
        <v>880.763</v>
      </c>
      <c r="G277" s="73">
        <f t="shared" si="66"/>
        <v>73.16948152824969</v>
      </c>
      <c r="H277" s="73">
        <f t="shared" si="71"/>
        <v>17.958995167506068</v>
      </c>
      <c r="I277" s="73"/>
      <c r="J277" s="73"/>
      <c r="K277" s="74"/>
      <c r="L277" s="32" t="s">
        <v>78</v>
      </c>
    </row>
    <row r="278" spans="1:12" s="31" customFormat="1" ht="18" customHeight="1">
      <c r="A278" s="29"/>
      <c r="B278" s="30"/>
      <c r="C278" s="129" t="s">
        <v>39</v>
      </c>
      <c r="D278" s="122">
        <v>4904.3</v>
      </c>
      <c r="E278" s="122">
        <v>1203.73</v>
      </c>
      <c r="F278" s="122">
        <v>880.763</v>
      </c>
      <c r="G278" s="72">
        <f t="shared" si="66"/>
        <v>73.16948152824969</v>
      </c>
      <c r="H278" s="72">
        <f t="shared" si="71"/>
        <v>17.958995167506068</v>
      </c>
      <c r="I278" s="72">
        <f>I280+I279</f>
        <v>36085.9</v>
      </c>
      <c r="J278" s="72">
        <f>I278-D278</f>
        <v>31181.600000000002</v>
      </c>
      <c r="K278" s="147">
        <f>I278/D278</f>
        <v>7.358012356503477</v>
      </c>
      <c r="L278" s="21">
        <f>G278-95</f>
        <v>-21.83051847175031</v>
      </c>
    </row>
    <row r="279" spans="1:12" s="105" customFormat="1" ht="27" customHeight="1" hidden="1">
      <c r="A279" s="106">
        <v>978</v>
      </c>
      <c r="B279" s="119"/>
      <c r="C279" s="99" t="s">
        <v>149</v>
      </c>
      <c r="D279" s="89">
        <v>4901.1</v>
      </c>
      <c r="E279" s="89">
        <v>4709.92</v>
      </c>
      <c r="F279" s="89">
        <v>3677.71</v>
      </c>
      <c r="G279" s="102">
        <f>F279/E279*100</f>
        <v>78.08434113530592</v>
      </c>
      <c r="H279" s="102">
        <f>F279/D279*100</f>
        <v>75.03846075370835</v>
      </c>
      <c r="I279" s="91">
        <v>4755.5</v>
      </c>
      <c r="J279" s="91">
        <f>I279-D279</f>
        <v>-145.60000000000036</v>
      </c>
      <c r="K279" s="103">
        <f>I279/D279</f>
        <v>0.9702923833425149</v>
      </c>
      <c r="L279" s="92"/>
    </row>
    <row r="280" spans="1:12" s="104" customFormat="1" ht="17.25" customHeight="1" hidden="1">
      <c r="A280" s="106">
        <v>978</v>
      </c>
      <c r="B280" s="119"/>
      <c r="C280" s="99" t="s">
        <v>150</v>
      </c>
      <c r="D280" s="89">
        <v>31330.4</v>
      </c>
      <c r="E280" s="89">
        <v>31330.4</v>
      </c>
      <c r="F280" s="89">
        <v>31330.4</v>
      </c>
      <c r="G280" s="102">
        <f t="shared" si="66"/>
        <v>100</v>
      </c>
      <c r="H280" s="102">
        <f t="shared" si="71"/>
        <v>100</v>
      </c>
      <c r="I280" s="91">
        <v>31330.4</v>
      </c>
      <c r="J280" s="91">
        <f>I280-D280</f>
        <v>0</v>
      </c>
      <c r="K280" s="103">
        <f>I280/D280</f>
        <v>1</v>
      </c>
      <c r="L280" s="92"/>
    </row>
    <row r="281" spans="1:12" s="7" customFormat="1" ht="30" customHeight="1">
      <c r="A281" s="1" t="s">
        <v>35</v>
      </c>
      <c r="B281" s="2" t="s">
        <v>36</v>
      </c>
      <c r="C281" s="2" t="s">
        <v>64</v>
      </c>
      <c r="D281" s="120">
        <f>D282</f>
        <v>145671.905</v>
      </c>
      <c r="E281" s="120">
        <f>E282</f>
        <v>42638.05</v>
      </c>
      <c r="F281" s="120">
        <f>F282</f>
        <v>35514.236</v>
      </c>
      <c r="G281" s="73">
        <f t="shared" si="66"/>
        <v>83.29235506783259</v>
      </c>
      <c r="H281" s="73">
        <f t="shared" si="71"/>
        <v>24.379605662464563</v>
      </c>
      <c r="I281" s="73"/>
      <c r="J281" s="73"/>
      <c r="K281" s="74"/>
      <c r="L281" s="32" t="s">
        <v>78</v>
      </c>
    </row>
    <row r="282" spans="1:12" s="31" customFormat="1" ht="17.25" customHeight="1">
      <c r="A282" s="29"/>
      <c r="B282" s="30"/>
      <c r="C282" s="129" t="s">
        <v>39</v>
      </c>
      <c r="D282" s="122">
        <v>145671.905</v>
      </c>
      <c r="E282" s="122">
        <v>42638.05</v>
      </c>
      <c r="F282" s="122">
        <v>35514.236</v>
      </c>
      <c r="G282" s="72">
        <f t="shared" si="66"/>
        <v>83.29235506783259</v>
      </c>
      <c r="H282" s="72">
        <f t="shared" si="71"/>
        <v>24.379605662464563</v>
      </c>
      <c r="I282" s="72">
        <f>I283</f>
        <v>137685.5</v>
      </c>
      <c r="J282" s="72">
        <f>I282-D282</f>
        <v>-7986.404999999999</v>
      </c>
      <c r="K282" s="146">
        <f>I282/D282</f>
        <v>0.9451753926057327</v>
      </c>
      <c r="L282" s="21">
        <f>G282-95</f>
        <v>-11.707644932167412</v>
      </c>
    </row>
    <row r="283" spans="1:12" s="105" customFormat="1" ht="27" customHeight="1" hidden="1">
      <c r="A283" s="106">
        <v>985</v>
      </c>
      <c r="B283" s="119"/>
      <c r="C283" s="99" t="s">
        <v>151</v>
      </c>
      <c r="D283" s="89">
        <v>149923.1</v>
      </c>
      <c r="E283" s="89">
        <v>138478.5</v>
      </c>
      <c r="F283" s="89">
        <v>106199.45</v>
      </c>
      <c r="G283" s="102">
        <f t="shared" si="66"/>
        <v>76.69020822726993</v>
      </c>
      <c r="H283" s="102">
        <f t="shared" si="71"/>
        <v>70.83594856296327</v>
      </c>
      <c r="I283" s="91">
        <v>137685.5</v>
      </c>
      <c r="J283" s="91">
        <f>I283-D283</f>
        <v>-12237.600000000006</v>
      </c>
      <c r="K283" s="103">
        <f>I283/D283</f>
        <v>0.9183741531491811</v>
      </c>
      <c r="L283" s="92"/>
    </row>
    <row r="284" spans="1:12" s="11" customFormat="1" ht="40.5" customHeight="1">
      <c r="A284" s="131" t="s">
        <v>37</v>
      </c>
      <c r="B284" s="132" t="s">
        <v>109</v>
      </c>
      <c r="C284" s="2" t="s">
        <v>66</v>
      </c>
      <c r="D284" s="120">
        <f>D285+D288+D289</f>
        <v>1479030.1660000002</v>
      </c>
      <c r="E284" s="120">
        <f>E285+E288+E289</f>
        <v>714548.441</v>
      </c>
      <c r="F284" s="120">
        <f>F285+F288+F289</f>
        <v>323260.766</v>
      </c>
      <c r="G284" s="73">
        <f t="shared" si="66"/>
        <v>45.23986722965924</v>
      </c>
      <c r="H284" s="73">
        <f t="shared" si="71"/>
        <v>21.856265912023325</v>
      </c>
      <c r="I284" s="73"/>
      <c r="J284" s="73"/>
      <c r="K284" s="74"/>
      <c r="L284" s="32" t="s">
        <v>78</v>
      </c>
    </row>
    <row r="285" spans="1:12" s="31" customFormat="1" ht="16.5" customHeight="1">
      <c r="A285" s="171"/>
      <c r="B285" s="172"/>
      <c r="C285" s="136" t="s">
        <v>39</v>
      </c>
      <c r="D285" s="122">
        <v>448245.55</v>
      </c>
      <c r="E285" s="122">
        <v>302186.21</v>
      </c>
      <c r="F285" s="122">
        <v>216471.103</v>
      </c>
      <c r="G285" s="72">
        <f t="shared" si="66"/>
        <v>71.63500379451465</v>
      </c>
      <c r="H285" s="72">
        <f t="shared" si="71"/>
        <v>48.29297312600203</v>
      </c>
      <c r="I285" s="72">
        <f>I286+I287</f>
        <v>449349.2</v>
      </c>
      <c r="J285" s="72">
        <f>I285-D285</f>
        <v>1103.6500000000233</v>
      </c>
      <c r="K285" s="147">
        <f>I285/D285</f>
        <v>1.0024621549505623</v>
      </c>
      <c r="L285" s="21">
        <f>G285-95</f>
        <v>-23.364996205485355</v>
      </c>
    </row>
    <row r="286" spans="1:12" s="105" customFormat="1" ht="26.25" customHeight="1" hidden="1">
      <c r="A286" s="133" t="s">
        <v>37</v>
      </c>
      <c r="B286" s="134"/>
      <c r="C286" s="130" t="s">
        <v>111</v>
      </c>
      <c r="D286" s="89">
        <v>21011.2</v>
      </c>
      <c r="E286" s="89">
        <v>18555.17</v>
      </c>
      <c r="F286" s="89">
        <v>17224.98</v>
      </c>
      <c r="G286" s="102">
        <f t="shared" si="66"/>
        <v>92.83116241996167</v>
      </c>
      <c r="H286" s="102">
        <f t="shared" si="71"/>
        <v>81.97999162351508</v>
      </c>
      <c r="I286" s="91">
        <v>20642.5</v>
      </c>
      <c r="J286" s="91">
        <f>I286-D286</f>
        <v>-368.7000000000007</v>
      </c>
      <c r="K286" s="103">
        <f>I286/D286</f>
        <v>0.9824522159610113</v>
      </c>
      <c r="L286" s="92"/>
    </row>
    <row r="287" spans="1:12" s="105" customFormat="1" ht="26.25" customHeight="1" hidden="1">
      <c r="A287" s="133" t="s">
        <v>37</v>
      </c>
      <c r="B287" s="134"/>
      <c r="C287" s="130" t="s">
        <v>143</v>
      </c>
      <c r="D287" s="89">
        <v>576418.82</v>
      </c>
      <c r="E287" s="89">
        <v>408311.43</v>
      </c>
      <c r="F287" s="89">
        <v>313202.1</v>
      </c>
      <c r="G287" s="102">
        <f t="shared" si="66"/>
        <v>76.70666971042178</v>
      </c>
      <c r="H287" s="102">
        <f t="shared" si="71"/>
        <v>54.33585600137067</v>
      </c>
      <c r="I287" s="91">
        <v>428706.7</v>
      </c>
      <c r="J287" s="91">
        <f>I287-D287</f>
        <v>-147712.11999999994</v>
      </c>
      <c r="K287" s="103">
        <f>I287/D287</f>
        <v>0.7437416772755616</v>
      </c>
      <c r="L287" s="92"/>
    </row>
    <row r="288" spans="1:12" s="7" customFormat="1" ht="17.25" customHeight="1">
      <c r="A288" s="173"/>
      <c r="B288" s="174"/>
      <c r="C288" s="136" t="s">
        <v>40</v>
      </c>
      <c r="D288" s="122">
        <v>703017.297</v>
      </c>
      <c r="E288" s="122">
        <f>378013.698-55153.879</f>
        <v>322859.81899999996</v>
      </c>
      <c r="F288" s="122">
        <v>76508.076</v>
      </c>
      <c r="G288" s="72">
        <f t="shared" si="66"/>
        <v>23.69699525849019</v>
      </c>
      <c r="H288" s="72">
        <f t="shared" si="71"/>
        <v>10.882815590240021</v>
      </c>
      <c r="I288" s="72"/>
      <c r="J288" s="72"/>
      <c r="K288" s="74"/>
      <c r="L288" s="21">
        <f>G288-95</f>
        <v>-71.30300474150981</v>
      </c>
    </row>
    <row r="289" spans="1:12" s="7" customFormat="1" ht="27" customHeight="1">
      <c r="A289" s="169"/>
      <c r="B289" s="170"/>
      <c r="C289" s="136" t="s">
        <v>84</v>
      </c>
      <c r="D289" s="122">
        <v>327767.319</v>
      </c>
      <c r="E289" s="122">
        <v>89502.412</v>
      </c>
      <c r="F289" s="122">
        <v>30281.587</v>
      </c>
      <c r="G289" s="72">
        <f t="shared" si="66"/>
        <v>33.83326362199043</v>
      </c>
      <c r="H289" s="72">
        <f t="shared" si="71"/>
        <v>9.2387450623166</v>
      </c>
      <c r="I289" s="72"/>
      <c r="J289" s="72"/>
      <c r="K289" s="74"/>
      <c r="L289" s="21">
        <f>G289-95</f>
        <v>-61.16673637800957</v>
      </c>
    </row>
    <row r="290" spans="1:12" s="7" customFormat="1" ht="40.5" customHeight="1">
      <c r="A290" s="78" t="s">
        <v>38</v>
      </c>
      <c r="B290" s="53" t="s">
        <v>110</v>
      </c>
      <c r="C290" s="2" t="s">
        <v>65</v>
      </c>
      <c r="D290" s="120">
        <f>D291</f>
        <v>60828.895</v>
      </c>
      <c r="E290" s="120">
        <f>E291</f>
        <v>23584.664</v>
      </c>
      <c r="F290" s="120">
        <f>F291</f>
        <v>23205.95</v>
      </c>
      <c r="G290" s="73">
        <f t="shared" si="66"/>
        <v>98.39423618670166</v>
      </c>
      <c r="H290" s="73">
        <f t="shared" si="71"/>
        <v>38.149550472682435</v>
      </c>
      <c r="I290" s="73"/>
      <c r="J290" s="73"/>
      <c r="K290" s="74"/>
      <c r="L290" s="32" t="s">
        <v>78</v>
      </c>
    </row>
    <row r="291" spans="1:12" s="31" customFormat="1" ht="17.25" customHeight="1">
      <c r="A291" s="177"/>
      <c r="B291" s="184"/>
      <c r="C291" s="129" t="s">
        <v>39</v>
      </c>
      <c r="D291" s="122">
        <v>60828.895</v>
      </c>
      <c r="E291" s="122">
        <v>23584.664</v>
      </c>
      <c r="F291" s="122">
        <v>23205.95</v>
      </c>
      <c r="G291" s="72">
        <f t="shared" si="66"/>
        <v>98.39423618670166</v>
      </c>
      <c r="H291" s="72">
        <f t="shared" si="71"/>
        <v>38.149550472682435</v>
      </c>
      <c r="I291" s="72">
        <f>I292+I293</f>
        <v>53600.950000000004</v>
      </c>
      <c r="J291" s="72">
        <f>I291-D291</f>
        <v>-7227.944999999992</v>
      </c>
      <c r="K291" s="147">
        <f>I291/D291</f>
        <v>0.8811757964697535</v>
      </c>
      <c r="L291" s="21">
        <f>G291-95</f>
        <v>3.3942361867016615</v>
      </c>
    </row>
    <row r="292" spans="1:12" s="104" customFormat="1" ht="28.5" customHeight="1" hidden="1">
      <c r="A292" s="106">
        <v>992</v>
      </c>
      <c r="B292" s="107"/>
      <c r="C292" s="99" t="s">
        <v>111</v>
      </c>
      <c r="D292" s="89">
        <v>49261.7</v>
      </c>
      <c r="E292" s="89">
        <v>40174.02</v>
      </c>
      <c r="F292" s="89">
        <v>39111.77</v>
      </c>
      <c r="G292" s="102">
        <f t="shared" si="66"/>
        <v>97.35587825166613</v>
      </c>
      <c r="H292" s="102">
        <f t="shared" si="71"/>
        <v>79.39589985729279</v>
      </c>
      <c r="I292" s="91">
        <v>48042.3</v>
      </c>
      <c r="J292" s="91">
        <f>I292-D292</f>
        <v>-1219.3999999999942</v>
      </c>
      <c r="K292" s="103">
        <f>I292/D292</f>
        <v>0.9752464896664144</v>
      </c>
      <c r="L292" s="92"/>
    </row>
    <row r="293" spans="1:12" s="104" customFormat="1" ht="25.5" customHeight="1" hidden="1">
      <c r="A293" s="106">
        <v>992</v>
      </c>
      <c r="B293" s="107"/>
      <c r="C293" s="99" t="s">
        <v>142</v>
      </c>
      <c r="D293" s="89">
        <v>6522.84</v>
      </c>
      <c r="E293" s="89">
        <v>5115.29</v>
      </c>
      <c r="F293" s="89">
        <v>5052.34</v>
      </c>
      <c r="G293" s="102">
        <f t="shared" si="66"/>
        <v>98.7693757343181</v>
      </c>
      <c r="H293" s="102">
        <f t="shared" si="71"/>
        <v>77.45613873711451</v>
      </c>
      <c r="I293" s="91">
        <v>5558.65</v>
      </c>
      <c r="J293" s="91">
        <f>I293-D293</f>
        <v>-964.1900000000005</v>
      </c>
      <c r="K293" s="103">
        <f>I293/D293</f>
        <v>0.8521824849298771</v>
      </c>
      <c r="L293" s="92"/>
    </row>
    <row r="294" spans="1:12" s="15" customFormat="1" ht="18" customHeight="1">
      <c r="A294" s="177" t="s">
        <v>90</v>
      </c>
      <c r="B294" s="178"/>
      <c r="C294" s="179"/>
      <c r="D294" s="120">
        <v>15278.806</v>
      </c>
      <c r="E294" s="8" t="s">
        <v>78</v>
      </c>
      <c r="F294" s="8" t="s">
        <v>78</v>
      </c>
      <c r="G294" s="8" t="s">
        <v>78</v>
      </c>
      <c r="H294" s="8" t="s">
        <v>78</v>
      </c>
      <c r="I294" s="8"/>
      <c r="J294" s="8"/>
      <c r="K294" s="34"/>
      <c r="L294" s="8" t="s">
        <v>78</v>
      </c>
    </row>
    <row r="295" spans="1:12" ht="29.25" customHeight="1">
      <c r="A295" s="186" t="s">
        <v>74</v>
      </c>
      <c r="B295" s="187"/>
      <c r="C295" s="188"/>
      <c r="D295" s="71">
        <f>D297+D298+D299</f>
        <v>21988075.406</v>
      </c>
      <c r="E295" s="71">
        <f>E297+E298+E299</f>
        <v>7364402.828000002</v>
      </c>
      <c r="F295" s="71">
        <f>F297+F298+F299</f>
        <v>5795567.8224100005</v>
      </c>
      <c r="G295" s="75">
        <f t="shared" si="66"/>
        <v>78.69705063355342</v>
      </c>
      <c r="H295" s="75">
        <f t="shared" si="71"/>
        <v>26.357776728510462</v>
      </c>
      <c r="I295" s="75"/>
      <c r="J295" s="75"/>
      <c r="K295" s="76"/>
      <c r="L295" s="57" t="s">
        <v>78</v>
      </c>
    </row>
    <row r="296" spans="1:12" ht="15.75" customHeight="1">
      <c r="A296" s="192"/>
      <c r="B296" s="192"/>
      <c r="C296" s="58" t="s">
        <v>72</v>
      </c>
      <c r="D296" s="79"/>
      <c r="E296" s="79"/>
      <c r="F296" s="79"/>
      <c r="G296" s="75"/>
      <c r="H296" s="75"/>
      <c r="I296" s="79"/>
      <c r="J296" s="79"/>
      <c r="K296" s="83"/>
      <c r="L296" s="59"/>
    </row>
    <row r="297" spans="1:12" ht="20.25" customHeight="1">
      <c r="A297" s="192"/>
      <c r="B297" s="192"/>
      <c r="C297" s="60" t="s">
        <v>39</v>
      </c>
      <c r="D297" s="71">
        <f>D7+D12+D23+D29+D33+D41+D49+D57+D67+D83+D99+D115+D131+D147+D164+D180+D195+D200+D211+D217+D223+D228+D238+D246+D251+D266+D275+D278+D282+D285+D291</f>
        <v>14381271.899999999</v>
      </c>
      <c r="E297" s="71">
        <f>E7+E12+E23+E29+E33+E41+E49+E57+E67+E83+E99+E115+E131+E147+E164+E180+E195+E200+E211+E217+E223+E228+E238+E246+E251+E266+E275+E278+E282+E285+E291</f>
        <v>4450670.278000001</v>
      </c>
      <c r="F297" s="71">
        <f>F7+F12+F23+F29+F33+F41+F49+F57+F67+F83+F99+F115+F131+F147+F164+F180+F195+F200+F211+F217+F223+F228+F238+F246+F251+F266+F275+F278+F282+F285+F291</f>
        <v>3934530.446</v>
      </c>
      <c r="G297" s="75">
        <f t="shared" si="66"/>
        <v>88.40309886465148</v>
      </c>
      <c r="H297" s="75">
        <f t="shared" si="71"/>
        <v>27.358709809248516</v>
      </c>
      <c r="I297" s="96">
        <f>I7+I12+I23+I29+I33+I41+I49+I57+I67+I83+I99+I115+I131+I147+I164+I180+I195+I200+I211+I217+I223+I228+I238+I246+I251+I266+I275+I278+I282+I285+I291</f>
        <v>16982536.461000003</v>
      </c>
      <c r="J297" s="126">
        <f>I297-D297</f>
        <v>2601264.5610000044</v>
      </c>
      <c r="K297" s="76">
        <f>I297/D297</f>
        <v>1.1808786162369966</v>
      </c>
      <c r="L297" s="61">
        <f>G297-95</f>
        <v>-6.596901135348517</v>
      </c>
    </row>
    <row r="298" spans="1:12" ht="18.75" customHeight="1">
      <c r="A298" s="192"/>
      <c r="B298" s="192"/>
      <c r="C298" s="60" t="s">
        <v>40</v>
      </c>
      <c r="D298" s="71">
        <f>D38+D64+D81+D97+D113+D129+D145+D162+D178+D193+D221+D236+D244+D263+D288+D272</f>
        <v>4940627.886</v>
      </c>
      <c r="E298" s="71">
        <f>E38+E64+E81+E97+E113+E129+E145+E162+E178+E193+E221+E236+E244+E263+E288+E272</f>
        <v>2387756.958</v>
      </c>
      <c r="F298" s="71">
        <f>F38+F64+F81+F97+F113+F129+F145+F162+F178+F193+F221+F236+F244+F263+F288+F272</f>
        <v>1698598.56941</v>
      </c>
      <c r="G298" s="75">
        <f t="shared" si="66"/>
        <v>71.13783351018927</v>
      </c>
      <c r="H298" s="75">
        <f t="shared" si="71"/>
        <v>34.38021661625702</v>
      </c>
      <c r="I298" s="126"/>
      <c r="J298" s="126"/>
      <c r="K298" s="76"/>
      <c r="L298" s="61">
        <f>G298-95</f>
        <v>-23.862166489810733</v>
      </c>
    </row>
    <row r="299" spans="1:12" ht="30" customHeight="1">
      <c r="A299" s="192"/>
      <c r="B299" s="192"/>
      <c r="C299" s="62" t="s">
        <v>84</v>
      </c>
      <c r="D299" s="71">
        <f>D10+D39+D47+D55+D65+D198+D209+D215+D226+D264+D273+D289+D294</f>
        <v>2666175.62</v>
      </c>
      <c r="E299" s="71">
        <f>E10+E39+E47+E55+E65+E198+E209+E215+E226+E264+E273+E289</f>
        <v>525975.5920000001</v>
      </c>
      <c r="F299" s="71">
        <f>F10+F39+F47+F55+F65+F198+F209+F215+F226+F264+F273+F289</f>
        <v>162438.80699999997</v>
      </c>
      <c r="G299" s="75">
        <f t="shared" si="66"/>
        <v>30.883335552194207</v>
      </c>
      <c r="H299" s="75">
        <f t="shared" si="71"/>
        <v>6.092577164890584</v>
      </c>
      <c r="I299" s="126"/>
      <c r="J299" s="126"/>
      <c r="K299" s="76"/>
      <c r="L299" s="61">
        <f>G299-95</f>
        <v>-64.11666444780579</v>
      </c>
    </row>
    <row r="300" spans="1:12" ht="26.25" customHeight="1">
      <c r="A300" s="189" t="s">
        <v>73</v>
      </c>
      <c r="B300" s="190"/>
      <c r="C300" s="191"/>
      <c r="D300" s="125">
        <f>D302+D303+D304</f>
        <v>22374696.563</v>
      </c>
      <c r="E300" s="125">
        <f>E302+E303+E304</f>
        <v>7603382.877</v>
      </c>
      <c r="F300" s="125">
        <f>F302+F303+F304</f>
        <v>5999610.8564100005</v>
      </c>
      <c r="G300" s="151">
        <f t="shared" si="66"/>
        <v>78.90712533441712</v>
      </c>
      <c r="H300" s="151">
        <f t="shared" si="71"/>
        <v>26.814266908679684</v>
      </c>
      <c r="I300" s="127"/>
      <c r="J300" s="127"/>
      <c r="K300" s="84"/>
      <c r="L300" s="63" t="s">
        <v>78</v>
      </c>
    </row>
    <row r="301" spans="1:12" ht="14.25" customHeight="1">
      <c r="A301" s="185"/>
      <c r="B301" s="185"/>
      <c r="C301" s="64" t="s">
        <v>72</v>
      </c>
      <c r="D301" s="80"/>
      <c r="E301" s="80"/>
      <c r="F301" s="80"/>
      <c r="G301" s="151"/>
      <c r="H301" s="151"/>
      <c r="I301" s="97"/>
      <c r="J301" s="128"/>
      <c r="K301" s="85"/>
      <c r="L301" s="65"/>
    </row>
    <row r="302" spans="1:12" ht="27" customHeight="1">
      <c r="A302" s="185"/>
      <c r="B302" s="185"/>
      <c r="C302" s="66" t="s">
        <v>81</v>
      </c>
      <c r="D302" s="70">
        <f>D297+D20+D21+D18+D19</f>
        <v>14767893.057</v>
      </c>
      <c r="E302" s="70">
        <f>E297+E20+E21+E18+E19</f>
        <v>4689650.3270000005</v>
      </c>
      <c r="F302" s="70">
        <f>F297+F20+F21+F18+F19</f>
        <v>4138573.48</v>
      </c>
      <c r="G302" s="151">
        <f t="shared" si="66"/>
        <v>88.2490845036515</v>
      </c>
      <c r="H302" s="151">
        <f t="shared" si="71"/>
        <v>28.024129535785818</v>
      </c>
      <c r="I302" s="98">
        <f>I297+I20+I21+I18+I19</f>
        <v>16983160.061000004</v>
      </c>
      <c r="J302" s="126">
        <f>I302-D302</f>
        <v>2215267.0040000044</v>
      </c>
      <c r="K302" s="76">
        <f>I302/D302</f>
        <v>1.150005623378344</v>
      </c>
      <c r="L302" s="67">
        <f>G302-95</f>
        <v>-6.750915496348497</v>
      </c>
    </row>
    <row r="303" spans="1:12" ht="18.75" customHeight="1">
      <c r="A303" s="185"/>
      <c r="B303" s="185"/>
      <c r="C303" s="66" t="s">
        <v>40</v>
      </c>
      <c r="D303" s="70">
        <f aca="true" t="shared" si="74" ref="D303:F304">D298</f>
        <v>4940627.886</v>
      </c>
      <c r="E303" s="70">
        <f t="shared" si="74"/>
        <v>2387756.958</v>
      </c>
      <c r="F303" s="70">
        <f t="shared" si="74"/>
        <v>1698598.56941</v>
      </c>
      <c r="G303" s="151">
        <f t="shared" si="66"/>
        <v>71.13783351018927</v>
      </c>
      <c r="H303" s="151">
        <f t="shared" si="71"/>
        <v>34.38021661625702</v>
      </c>
      <c r="I303" s="127"/>
      <c r="J303" s="127"/>
      <c r="K303" s="84"/>
      <c r="L303" s="67">
        <f>G303-95</f>
        <v>-23.862166489810733</v>
      </c>
    </row>
    <row r="304" spans="1:12" ht="27" customHeight="1">
      <c r="A304" s="185"/>
      <c r="B304" s="185"/>
      <c r="C304" s="68" t="s">
        <v>84</v>
      </c>
      <c r="D304" s="70">
        <f>D299</f>
        <v>2666175.62</v>
      </c>
      <c r="E304" s="70">
        <f t="shared" si="74"/>
        <v>525975.5920000001</v>
      </c>
      <c r="F304" s="70">
        <f t="shared" si="74"/>
        <v>162438.80699999997</v>
      </c>
      <c r="G304" s="151">
        <f t="shared" si="66"/>
        <v>30.883335552194207</v>
      </c>
      <c r="H304" s="151">
        <f t="shared" si="71"/>
        <v>6.092577164890584</v>
      </c>
      <c r="I304" s="127"/>
      <c r="J304" s="127"/>
      <c r="K304" s="84"/>
      <c r="L304" s="67">
        <f>G304-95</f>
        <v>-64.11666444780579</v>
      </c>
    </row>
    <row r="305" spans="1:12" ht="10.5" customHeight="1">
      <c r="A305" s="10"/>
      <c r="B305" s="3"/>
      <c r="C305" s="3"/>
      <c r="D305" s="17"/>
      <c r="E305" s="18"/>
      <c r="F305" s="55"/>
      <c r="G305" s="18"/>
      <c r="H305" s="18"/>
      <c r="I305" s="86"/>
      <c r="J305" s="18"/>
      <c r="K305" s="20"/>
      <c r="L305" s="18"/>
    </row>
    <row r="306" spans="1:20" s="12" customFormat="1" ht="15.75" customHeight="1">
      <c r="A306" s="182" t="s">
        <v>172</v>
      </c>
      <c r="B306" s="193"/>
      <c r="C306" s="193"/>
      <c r="D306" s="193"/>
      <c r="E306" s="193"/>
      <c r="F306" s="193"/>
      <c r="G306" s="193"/>
      <c r="H306" s="193"/>
      <c r="I306" s="193"/>
      <c r="J306" s="194"/>
      <c r="K306" s="194"/>
      <c r="L306" s="194"/>
      <c r="M306" s="14"/>
      <c r="N306" s="14"/>
      <c r="O306" s="14"/>
      <c r="P306" s="14"/>
      <c r="Q306" s="14"/>
      <c r="R306" s="14"/>
      <c r="S306" s="14"/>
      <c r="T306" s="14"/>
    </row>
    <row r="307" spans="1:12" s="22" customFormat="1" ht="15.75" customHeight="1">
      <c r="A307" s="182" t="s">
        <v>173</v>
      </c>
      <c r="B307" s="183"/>
      <c r="C307" s="183"/>
      <c r="D307" s="183"/>
      <c r="E307" s="183"/>
      <c r="F307" s="183"/>
      <c r="G307" s="183"/>
      <c r="H307" s="183"/>
      <c r="I307" s="183"/>
      <c r="J307" s="35"/>
      <c r="K307" s="35"/>
      <c r="L307" s="35"/>
    </row>
    <row r="308" spans="1:12" s="12" customFormat="1" ht="12.75">
      <c r="A308" s="37"/>
      <c r="B308" s="13"/>
      <c r="C308" s="13"/>
      <c r="D308" s="23"/>
      <c r="E308" s="23"/>
      <c r="F308" s="56"/>
      <c r="G308" s="23"/>
      <c r="H308" s="23"/>
      <c r="I308" s="87"/>
      <c r="J308" s="23"/>
      <c r="K308" s="24"/>
      <c r="L308" s="23"/>
    </row>
    <row r="309" spans="1:12" s="12" customFormat="1" ht="12.75">
      <c r="A309" s="37"/>
      <c r="B309" s="13"/>
      <c r="C309" s="13"/>
      <c r="D309" s="23"/>
      <c r="E309" s="23"/>
      <c r="F309" s="56"/>
      <c r="G309" s="23"/>
      <c r="H309" s="23"/>
      <c r="I309" s="87"/>
      <c r="J309" s="23"/>
      <c r="K309" s="24"/>
      <c r="L309" s="23"/>
    </row>
    <row r="310" spans="1:12" s="12" customFormat="1" ht="12.75">
      <c r="A310" s="37"/>
      <c r="B310" s="13"/>
      <c r="C310" s="13"/>
      <c r="D310" s="23"/>
      <c r="E310" s="23"/>
      <c r="F310" s="56"/>
      <c r="G310" s="23"/>
      <c r="H310" s="23"/>
      <c r="I310" s="87"/>
      <c r="J310" s="23"/>
      <c r="K310" s="24"/>
      <c r="L310" s="23"/>
    </row>
    <row r="311" spans="1:12" s="12" customFormat="1" ht="12.75">
      <c r="A311" s="37"/>
      <c r="B311" s="13"/>
      <c r="C311" s="13"/>
      <c r="D311" s="23"/>
      <c r="E311" s="23"/>
      <c r="F311" s="56"/>
      <c r="G311" s="23"/>
      <c r="H311" s="23"/>
      <c r="I311" s="87"/>
      <c r="J311" s="23"/>
      <c r="K311" s="24"/>
      <c r="L311" s="23"/>
    </row>
    <row r="312" spans="1:12" s="12" customFormat="1" ht="12.75">
      <c r="A312" s="37"/>
      <c r="B312" s="13"/>
      <c r="C312" s="13"/>
      <c r="D312" s="23"/>
      <c r="E312" s="23"/>
      <c r="F312" s="56"/>
      <c r="G312" s="23"/>
      <c r="H312" s="23"/>
      <c r="I312" s="87"/>
      <c r="J312" s="23"/>
      <c r="K312" s="24"/>
      <c r="L312" s="23"/>
    </row>
    <row r="313" spans="1:12" s="12" customFormat="1" ht="12.75">
      <c r="A313" s="37"/>
      <c r="B313" s="13"/>
      <c r="C313" s="13"/>
      <c r="D313" s="23"/>
      <c r="E313" s="23"/>
      <c r="F313" s="56"/>
      <c r="G313" s="23"/>
      <c r="H313" s="23"/>
      <c r="I313" s="87"/>
      <c r="J313" s="23"/>
      <c r="K313" s="24"/>
      <c r="L313" s="23"/>
    </row>
    <row r="314" spans="1:12" s="12" customFormat="1" ht="12.75">
      <c r="A314" s="37"/>
      <c r="B314" s="13"/>
      <c r="C314" s="13"/>
      <c r="D314" s="23"/>
      <c r="E314" s="23"/>
      <c r="F314" s="56"/>
      <c r="G314" s="23"/>
      <c r="H314" s="23"/>
      <c r="I314" s="87"/>
      <c r="J314" s="23"/>
      <c r="K314" s="24"/>
      <c r="L314" s="23"/>
    </row>
    <row r="315" spans="1:12" s="12" customFormat="1" ht="12.75">
      <c r="A315" s="37"/>
      <c r="B315" s="13"/>
      <c r="C315" s="13"/>
      <c r="D315" s="23"/>
      <c r="E315" s="23"/>
      <c r="F315" s="56"/>
      <c r="G315" s="23"/>
      <c r="H315" s="23"/>
      <c r="I315" s="87"/>
      <c r="J315" s="23"/>
      <c r="K315" s="24"/>
      <c r="L315" s="23"/>
    </row>
    <row r="316" spans="1:12" s="12" customFormat="1" ht="12.75">
      <c r="A316" s="37"/>
      <c r="B316" s="13"/>
      <c r="C316" s="13"/>
      <c r="D316" s="23"/>
      <c r="E316" s="23"/>
      <c r="F316" s="56"/>
      <c r="G316" s="23"/>
      <c r="H316" s="23"/>
      <c r="I316" s="87"/>
      <c r="J316" s="23"/>
      <c r="K316" s="24"/>
      <c r="L316" s="23"/>
    </row>
    <row r="317" spans="1:12" s="12" customFormat="1" ht="12.75">
      <c r="A317" s="37"/>
      <c r="B317" s="13"/>
      <c r="C317" s="13"/>
      <c r="D317" s="23"/>
      <c r="E317" s="23"/>
      <c r="F317" s="56"/>
      <c r="G317" s="23"/>
      <c r="H317" s="23"/>
      <c r="I317" s="87"/>
      <c r="J317" s="23"/>
      <c r="K317" s="24"/>
      <c r="L317" s="23"/>
    </row>
    <row r="318" spans="1:12" s="12" customFormat="1" ht="12.75">
      <c r="A318" s="37"/>
      <c r="B318" s="13"/>
      <c r="C318" s="13"/>
      <c r="D318" s="23"/>
      <c r="E318" s="23"/>
      <c r="F318" s="56"/>
      <c r="G318" s="23"/>
      <c r="H318" s="23"/>
      <c r="I318" s="87"/>
      <c r="J318" s="23"/>
      <c r="K318" s="24"/>
      <c r="L318" s="23"/>
    </row>
    <row r="319" spans="1:12" s="12" customFormat="1" ht="12.75">
      <c r="A319" s="37"/>
      <c r="B319" s="13"/>
      <c r="C319" s="13"/>
      <c r="D319" s="23"/>
      <c r="E319" s="23"/>
      <c r="F319" s="56"/>
      <c r="G319" s="23"/>
      <c r="H319" s="23"/>
      <c r="I319" s="87"/>
      <c r="J319" s="23"/>
      <c r="K319" s="24"/>
      <c r="L319" s="23"/>
    </row>
    <row r="320" spans="1:12" s="12" customFormat="1" ht="12.75">
      <c r="A320" s="37"/>
      <c r="B320" s="13"/>
      <c r="C320" s="13"/>
      <c r="D320" s="23"/>
      <c r="E320" s="23"/>
      <c r="F320" s="56"/>
      <c r="G320" s="23"/>
      <c r="H320" s="23"/>
      <c r="I320" s="87"/>
      <c r="J320" s="23"/>
      <c r="K320" s="24"/>
      <c r="L320" s="23"/>
    </row>
    <row r="321" spans="1:12" s="12" customFormat="1" ht="12.75">
      <c r="A321" s="37"/>
      <c r="B321" s="13"/>
      <c r="C321" s="13"/>
      <c r="D321" s="23"/>
      <c r="E321" s="23"/>
      <c r="F321" s="56"/>
      <c r="G321" s="23"/>
      <c r="H321" s="23"/>
      <c r="I321" s="87"/>
      <c r="J321" s="23"/>
      <c r="K321" s="24"/>
      <c r="L321" s="23"/>
    </row>
    <row r="322" spans="1:12" s="12" customFormat="1" ht="12.75">
      <c r="A322" s="37"/>
      <c r="B322" s="13"/>
      <c r="C322" s="13"/>
      <c r="D322" s="23"/>
      <c r="E322" s="23"/>
      <c r="F322" s="56"/>
      <c r="G322" s="23"/>
      <c r="H322" s="23"/>
      <c r="I322" s="87"/>
      <c r="J322" s="23"/>
      <c r="K322" s="24"/>
      <c r="L322" s="23"/>
    </row>
    <row r="323" spans="1:12" s="12" customFormat="1" ht="12.75">
      <c r="A323" s="37"/>
      <c r="B323" s="13"/>
      <c r="C323" s="13"/>
      <c r="D323" s="23"/>
      <c r="E323" s="23"/>
      <c r="F323" s="56"/>
      <c r="G323" s="23"/>
      <c r="H323" s="23"/>
      <c r="I323" s="87"/>
      <c r="J323" s="23"/>
      <c r="K323" s="24"/>
      <c r="L323" s="23"/>
    </row>
    <row r="324" spans="1:12" s="12" customFormat="1" ht="12.75">
      <c r="A324" s="37"/>
      <c r="B324" s="13"/>
      <c r="C324" s="13"/>
      <c r="D324" s="23"/>
      <c r="E324" s="23"/>
      <c r="F324" s="56"/>
      <c r="G324" s="23"/>
      <c r="H324" s="23"/>
      <c r="I324" s="87"/>
      <c r="J324" s="23"/>
      <c r="K324" s="24"/>
      <c r="L324" s="23"/>
    </row>
    <row r="325" spans="1:12" s="12" customFormat="1" ht="12.75">
      <c r="A325" s="37"/>
      <c r="B325" s="13"/>
      <c r="C325" s="13"/>
      <c r="D325" s="23"/>
      <c r="E325" s="23"/>
      <c r="F325" s="56"/>
      <c r="G325" s="23"/>
      <c r="H325" s="23"/>
      <c r="I325" s="87"/>
      <c r="J325" s="23"/>
      <c r="K325" s="24"/>
      <c r="L325" s="23"/>
    </row>
    <row r="326" spans="1:12" s="12" customFormat="1" ht="12.75">
      <c r="A326" s="37"/>
      <c r="B326" s="13"/>
      <c r="C326" s="13"/>
      <c r="D326" s="23"/>
      <c r="E326" s="23"/>
      <c r="F326" s="56"/>
      <c r="G326" s="23"/>
      <c r="H326" s="23"/>
      <c r="I326" s="87"/>
      <c r="J326" s="23"/>
      <c r="K326" s="24"/>
      <c r="L326" s="23"/>
    </row>
    <row r="327" spans="1:12" s="12" customFormat="1" ht="12.75">
      <c r="A327" s="37"/>
      <c r="B327" s="13"/>
      <c r="C327" s="13"/>
      <c r="D327" s="23"/>
      <c r="E327" s="23"/>
      <c r="F327" s="56"/>
      <c r="G327" s="23"/>
      <c r="H327" s="23"/>
      <c r="I327" s="87"/>
      <c r="J327" s="23"/>
      <c r="K327" s="24"/>
      <c r="L327" s="23"/>
    </row>
    <row r="328" spans="1:12" s="12" customFormat="1" ht="12.75">
      <c r="A328" s="37"/>
      <c r="B328" s="13"/>
      <c r="C328" s="13"/>
      <c r="D328" s="23"/>
      <c r="E328" s="23"/>
      <c r="F328" s="56"/>
      <c r="G328" s="23"/>
      <c r="H328" s="23"/>
      <c r="I328" s="87"/>
      <c r="J328" s="23"/>
      <c r="K328" s="24"/>
      <c r="L328" s="23"/>
    </row>
    <row r="329" spans="1:12" s="12" customFormat="1" ht="12.75">
      <c r="A329" s="37"/>
      <c r="B329" s="13"/>
      <c r="C329" s="13"/>
      <c r="D329" s="23"/>
      <c r="E329" s="23"/>
      <c r="F329" s="56"/>
      <c r="G329" s="23"/>
      <c r="H329" s="23"/>
      <c r="I329" s="87"/>
      <c r="J329" s="23"/>
      <c r="K329" s="24"/>
      <c r="L329" s="23"/>
    </row>
    <row r="330" spans="1:12" s="12" customFormat="1" ht="12.75">
      <c r="A330" s="37"/>
      <c r="B330" s="13"/>
      <c r="C330" s="13"/>
      <c r="D330" s="23"/>
      <c r="E330" s="23"/>
      <c r="F330" s="56"/>
      <c r="G330" s="23"/>
      <c r="H330" s="23"/>
      <c r="I330" s="87"/>
      <c r="J330" s="23"/>
      <c r="K330" s="24"/>
      <c r="L330" s="23"/>
    </row>
    <row r="331" spans="1:12" s="12" customFormat="1" ht="12.75">
      <c r="A331" s="37"/>
      <c r="B331" s="13"/>
      <c r="C331" s="13"/>
      <c r="D331" s="23"/>
      <c r="E331" s="23"/>
      <c r="F331" s="56"/>
      <c r="G331" s="23"/>
      <c r="H331" s="23"/>
      <c r="I331" s="87"/>
      <c r="J331" s="23"/>
      <c r="K331" s="24"/>
      <c r="L331" s="23"/>
    </row>
    <row r="332" spans="1:12" s="12" customFormat="1" ht="12.75">
      <c r="A332" s="37"/>
      <c r="B332" s="13"/>
      <c r="C332" s="13"/>
      <c r="D332" s="23"/>
      <c r="E332" s="23"/>
      <c r="F332" s="56"/>
      <c r="G332" s="23"/>
      <c r="H332" s="23"/>
      <c r="I332" s="87"/>
      <c r="J332" s="23"/>
      <c r="K332" s="24"/>
      <c r="L332" s="23"/>
    </row>
    <row r="333" spans="1:12" s="12" customFormat="1" ht="12.75">
      <c r="A333" s="37"/>
      <c r="B333" s="13"/>
      <c r="C333" s="13"/>
      <c r="D333" s="23"/>
      <c r="E333" s="23"/>
      <c r="F333" s="56"/>
      <c r="G333" s="23"/>
      <c r="H333" s="23"/>
      <c r="I333" s="87"/>
      <c r="J333" s="23"/>
      <c r="K333" s="24"/>
      <c r="L333" s="23"/>
    </row>
    <row r="334" spans="1:12" s="12" customFormat="1" ht="12.75">
      <c r="A334" s="37"/>
      <c r="B334" s="13"/>
      <c r="C334" s="13"/>
      <c r="D334" s="23"/>
      <c r="E334" s="23"/>
      <c r="F334" s="56"/>
      <c r="G334" s="23"/>
      <c r="H334" s="23"/>
      <c r="I334" s="87"/>
      <c r="J334" s="23"/>
      <c r="K334" s="24"/>
      <c r="L334" s="23"/>
    </row>
    <row r="335" spans="1:12" s="12" customFormat="1" ht="12.75">
      <c r="A335" s="37"/>
      <c r="B335" s="13"/>
      <c r="C335" s="13"/>
      <c r="D335" s="23"/>
      <c r="E335" s="23"/>
      <c r="F335" s="56"/>
      <c r="G335" s="23"/>
      <c r="H335" s="23"/>
      <c r="I335" s="87"/>
      <c r="J335" s="23"/>
      <c r="K335" s="24"/>
      <c r="L335" s="23"/>
    </row>
    <row r="336" spans="1:12" s="12" customFormat="1" ht="12.75">
      <c r="A336" s="37"/>
      <c r="B336" s="13"/>
      <c r="C336" s="13"/>
      <c r="D336" s="23"/>
      <c r="E336" s="23"/>
      <c r="F336" s="56"/>
      <c r="G336" s="23"/>
      <c r="H336" s="23"/>
      <c r="I336" s="87"/>
      <c r="J336" s="23"/>
      <c r="K336" s="24"/>
      <c r="L336" s="23"/>
    </row>
    <row r="337" spans="1:12" s="12" customFormat="1" ht="12.75">
      <c r="A337" s="37"/>
      <c r="B337" s="13"/>
      <c r="C337" s="13"/>
      <c r="D337" s="23"/>
      <c r="E337" s="23"/>
      <c r="F337" s="56"/>
      <c r="G337" s="23"/>
      <c r="H337" s="23"/>
      <c r="I337" s="87"/>
      <c r="J337" s="23"/>
      <c r="K337" s="24"/>
      <c r="L337" s="23"/>
    </row>
    <row r="338" spans="1:12" s="12" customFormat="1" ht="12.75">
      <c r="A338" s="37"/>
      <c r="B338" s="13"/>
      <c r="C338" s="13"/>
      <c r="D338" s="23"/>
      <c r="E338" s="23"/>
      <c r="F338" s="56"/>
      <c r="G338" s="23"/>
      <c r="H338" s="23"/>
      <c r="I338" s="87"/>
      <c r="J338" s="23"/>
      <c r="K338" s="24"/>
      <c r="L338" s="23"/>
    </row>
    <row r="339" spans="1:12" s="12" customFormat="1" ht="12.75">
      <c r="A339" s="37"/>
      <c r="B339" s="13"/>
      <c r="C339" s="13"/>
      <c r="D339" s="23"/>
      <c r="E339" s="23"/>
      <c r="F339" s="56"/>
      <c r="G339" s="23"/>
      <c r="H339" s="23"/>
      <c r="I339" s="87"/>
      <c r="J339" s="23"/>
      <c r="K339" s="24"/>
      <c r="L339" s="23"/>
    </row>
    <row r="340" spans="1:12" s="12" customFormat="1" ht="12.75">
      <c r="A340" s="37"/>
      <c r="B340" s="13"/>
      <c r="C340" s="13"/>
      <c r="D340" s="23"/>
      <c r="E340" s="23"/>
      <c r="F340" s="56"/>
      <c r="G340" s="23"/>
      <c r="H340" s="23"/>
      <c r="I340" s="87"/>
      <c r="J340" s="23"/>
      <c r="K340" s="24"/>
      <c r="L340" s="23"/>
    </row>
    <row r="341" spans="1:12" s="12" customFormat="1" ht="12.75">
      <c r="A341" s="37"/>
      <c r="B341" s="13"/>
      <c r="C341" s="13"/>
      <c r="D341" s="23"/>
      <c r="E341" s="23"/>
      <c r="F341" s="56"/>
      <c r="G341" s="23"/>
      <c r="H341" s="23"/>
      <c r="I341" s="87"/>
      <c r="J341" s="23"/>
      <c r="K341" s="24"/>
      <c r="L341" s="23"/>
    </row>
    <row r="342" spans="1:12" s="12" customFormat="1" ht="12.75">
      <c r="A342" s="37"/>
      <c r="B342" s="13"/>
      <c r="C342" s="13"/>
      <c r="D342" s="23"/>
      <c r="E342" s="23"/>
      <c r="F342" s="56"/>
      <c r="G342" s="23"/>
      <c r="H342" s="23"/>
      <c r="I342" s="87"/>
      <c r="J342" s="23"/>
      <c r="K342" s="24"/>
      <c r="L342" s="23"/>
    </row>
    <row r="343" spans="1:12" s="12" customFormat="1" ht="12.75">
      <c r="A343" s="37"/>
      <c r="B343" s="13"/>
      <c r="C343" s="13"/>
      <c r="D343" s="23"/>
      <c r="E343" s="23"/>
      <c r="F343" s="56"/>
      <c r="G343" s="23"/>
      <c r="H343" s="23"/>
      <c r="I343" s="87"/>
      <c r="J343" s="23"/>
      <c r="K343" s="24"/>
      <c r="L343" s="23"/>
    </row>
    <row r="344" spans="1:12" s="12" customFormat="1" ht="12.75">
      <c r="A344" s="37"/>
      <c r="B344" s="13"/>
      <c r="C344" s="13"/>
      <c r="D344" s="23"/>
      <c r="E344" s="23"/>
      <c r="F344" s="56"/>
      <c r="G344" s="23"/>
      <c r="H344" s="23"/>
      <c r="I344" s="87"/>
      <c r="J344" s="23"/>
      <c r="K344" s="24"/>
      <c r="L344" s="23"/>
    </row>
    <row r="345" spans="1:12" s="12" customFormat="1" ht="12.75">
      <c r="A345" s="37"/>
      <c r="B345" s="13"/>
      <c r="C345" s="13"/>
      <c r="D345" s="23"/>
      <c r="E345" s="23"/>
      <c r="F345" s="56"/>
      <c r="G345" s="23"/>
      <c r="H345" s="23"/>
      <c r="I345" s="87"/>
      <c r="J345" s="23"/>
      <c r="K345" s="24"/>
      <c r="L345" s="23"/>
    </row>
    <row r="346" spans="1:12" s="12" customFormat="1" ht="12.75">
      <c r="A346" s="37"/>
      <c r="B346" s="13"/>
      <c r="C346" s="13"/>
      <c r="D346" s="23"/>
      <c r="E346" s="23"/>
      <c r="F346" s="56"/>
      <c r="G346" s="23"/>
      <c r="H346" s="23"/>
      <c r="I346" s="87"/>
      <c r="J346" s="23"/>
      <c r="K346" s="24"/>
      <c r="L346" s="23"/>
    </row>
    <row r="347" spans="1:12" s="12" customFormat="1" ht="12.75">
      <c r="A347" s="37"/>
      <c r="B347" s="13"/>
      <c r="C347" s="13"/>
      <c r="D347" s="23"/>
      <c r="E347" s="23"/>
      <c r="F347" s="56"/>
      <c r="G347" s="23"/>
      <c r="H347" s="23"/>
      <c r="I347" s="87"/>
      <c r="J347" s="23"/>
      <c r="K347" s="24"/>
      <c r="L347" s="23"/>
    </row>
    <row r="348" spans="1:12" s="12" customFormat="1" ht="12.75">
      <c r="A348" s="37"/>
      <c r="B348" s="13"/>
      <c r="C348" s="13"/>
      <c r="D348" s="23"/>
      <c r="E348" s="23"/>
      <c r="F348" s="56"/>
      <c r="G348" s="23"/>
      <c r="H348" s="23"/>
      <c r="I348" s="87"/>
      <c r="J348" s="23"/>
      <c r="K348" s="24"/>
      <c r="L348" s="23"/>
    </row>
    <row r="349" spans="1:12" s="12" customFormat="1" ht="12.75">
      <c r="A349" s="37"/>
      <c r="B349" s="13"/>
      <c r="C349" s="13"/>
      <c r="D349" s="23"/>
      <c r="E349" s="23"/>
      <c r="F349" s="56"/>
      <c r="G349" s="23"/>
      <c r="H349" s="23"/>
      <c r="I349" s="87"/>
      <c r="J349" s="23"/>
      <c r="K349" s="24"/>
      <c r="L349" s="23"/>
    </row>
    <row r="350" spans="1:12" s="12" customFormat="1" ht="12.75">
      <c r="A350" s="37"/>
      <c r="B350" s="13"/>
      <c r="C350" s="13"/>
      <c r="D350" s="23"/>
      <c r="E350" s="23"/>
      <c r="F350" s="56"/>
      <c r="G350" s="23"/>
      <c r="H350" s="23"/>
      <c r="I350" s="87"/>
      <c r="J350" s="23"/>
      <c r="K350" s="24"/>
      <c r="L350" s="23"/>
    </row>
    <row r="351" spans="1:12" s="12" customFormat="1" ht="12.75">
      <c r="A351" s="37"/>
      <c r="B351" s="13"/>
      <c r="C351" s="13"/>
      <c r="D351" s="23"/>
      <c r="E351" s="23"/>
      <c r="F351" s="56"/>
      <c r="G351" s="23"/>
      <c r="H351" s="23"/>
      <c r="I351" s="87"/>
      <c r="J351" s="23"/>
      <c r="K351" s="24"/>
      <c r="L351" s="23"/>
    </row>
    <row r="352" spans="1:12" s="12" customFormat="1" ht="12.75">
      <c r="A352" s="37"/>
      <c r="B352" s="13"/>
      <c r="C352" s="13"/>
      <c r="D352" s="23"/>
      <c r="E352" s="23"/>
      <c r="F352" s="56"/>
      <c r="G352" s="23"/>
      <c r="H352" s="23"/>
      <c r="I352" s="87"/>
      <c r="J352" s="23"/>
      <c r="K352" s="24"/>
      <c r="L352" s="23"/>
    </row>
    <row r="353" spans="1:12" s="12" customFormat="1" ht="12.75">
      <c r="A353" s="37"/>
      <c r="B353" s="13"/>
      <c r="C353" s="13"/>
      <c r="D353" s="23"/>
      <c r="E353" s="23"/>
      <c r="F353" s="56"/>
      <c r="G353" s="23"/>
      <c r="H353" s="23"/>
      <c r="I353" s="87"/>
      <c r="J353" s="23"/>
      <c r="K353" s="24"/>
      <c r="L353" s="23"/>
    </row>
    <row r="354" spans="1:12" s="12" customFormat="1" ht="12.75">
      <c r="A354" s="37"/>
      <c r="B354" s="13"/>
      <c r="C354" s="13"/>
      <c r="D354" s="23"/>
      <c r="E354" s="23"/>
      <c r="F354" s="56"/>
      <c r="G354" s="23"/>
      <c r="H354" s="23"/>
      <c r="I354" s="87"/>
      <c r="J354" s="23"/>
      <c r="K354" s="24"/>
      <c r="L354" s="23"/>
    </row>
    <row r="355" spans="1:12" s="12" customFormat="1" ht="12.75">
      <c r="A355" s="37"/>
      <c r="B355" s="13"/>
      <c r="C355" s="13"/>
      <c r="D355" s="23"/>
      <c r="E355" s="23"/>
      <c r="F355" s="56"/>
      <c r="G355" s="23"/>
      <c r="H355" s="23"/>
      <c r="I355" s="87"/>
      <c r="J355" s="23"/>
      <c r="K355" s="24"/>
      <c r="L355" s="23"/>
    </row>
    <row r="356" spans="1:12" s="12" customFormat="1" ht="12.75">
      <c r="A356" s="37"/>
      <c r="B356" s="13"/>
      <c r="C356" s="13"/>
      <c r="D356" s="23"/>
      <c r="E356" s="23"/>
      <c r="F356" s="56"/>
      <c r="G356" s="23"/>
      <c r="H356" s="23"/>
      <c r="I356" s="87"/>
      <c r="J356" s="23"/>
      <c r="K356" s="24"/>
      <c r="L356" s="23"/>
    </row>
    <row r="357" spans="1:12" s="12" customFormat="1" ht="12.75">
      <c r="A357" s="37"/>
      <c r="B357" s="13"/>
      <c r="C357" s="13"/>
      <c r="D357" s="23"/>
      <c r="E357" s="23"/>
      <c r="F357" s="56"/>
      <c r="G357" s="23"/>
      <c r="H357" s="23"/>
      <c r="I357" s="87"/>
      <c r="J357" s="23"/>
      <c r="K357" s="24"/>
      <c r="L357" s="23"/>
    </row>
    <row r="358" spans="1:12" s="12" customFormat="1" ht="12.75">
      <c r="A358" s="37"/>
      <c r="B358" s="13"/>
      <c r="C358" s="13"/>
      <c r="D358" s="23"/>
      <c r="E358" s="23"/>
      <c r="F358" s="56"/>
      <c r="G358" s="23"/>
      <c r="H358" s="23"/>
      <c r="I358" s="87"/>
      <c r="J358" s="23"/>
      <c r="K358" s="24"/>
      <c r="L358" s="23"/>
    </row>
    <row r="359" spans="1:12" s="12" customFormat="1" ht="12.75">
      <c r="A359" s="37"/>
      <c r="B359" s="13"/>
      <c r="C359" s="13"/>
      <c r="D359" s="23"/>
      <c r="E359" s="23"/>
      <c r="F359" s="56"/>
      <c r="G359" s="23"/>
      <c r="H359" s="23"/>
      <c r="I359" s="87"/>
      <c r="J359" s="23"/>
      <c r="K359" s="24"/>
      <c r="L359" s="23"/>
    </row>
    <row r="360" spans="1:12" s="12" customFormat="1" ht="12.75">
      <c r="A360" s="37"/>
      <c r="B360" s="13"/>
      <c r="C360" s="13"/>
      <c r="D360" s="23"/>
      <c r="E360" s="23"/>
      <c r="F360" s="56"/>
      <c r="G360" s="23"/>
      <c r="H360" s="23"/>
      <c r="I360" s="87"/>
      <c r="J360" s="23"/>
      <c r="K360" s="24"/>
      <c r="L360" s="23"/>
    </row>
    <row r="361" spans="1:12" s="12" customFormat="1" ht="12.75">
      <c r="A361" s="37"/>
      <c r="B361" s="13"/>
      <c r="C361" s="13"/>
      <c r="D361" s="23"/>
      <c r="E361" s="23"/>
      <c r="F361" s="56"/>
      <c r="G361" s="23"/>
      <c r="H361" s="23"/>
      <c r="I361" s="87"/>
      <c r="J361" s="23"/>
      <c r="K361" s="24"/>
      <c r="L361" s="23"/>
    </row>
    <row r="362" spans="1:12" s="12" customFormat="1" ht="12.75">
      <c r="A362" s="37"/>
      <c r="B362" s="13"/>
      <c r="C362" s="13"/>
      <c r="D362" s="23"/>
      <c r="E362" s="23"/>
      <c r="F362" s="56"/>
      <c r="G362" s="23"/>
      <c r="H362" s="23"/>
      <c r="I362" s="87"/>
      <c r="J362" s="23"/>
      <c r="K362" s="24"/>
      <c r="L362" s="23"/>
    </row>
    <row r="363" spans="1:12" s="12" customFormat="1" ht="12.75">
      <c r="A363" s="37"/>
      <c r="B363" s="13"/>
      <c r="C363" s="13"/>
      <c r="D363" s="23"/>
      <c r="E363" s="23"/>
      <c r="F363" s="56"/>
      <c r="G363" s="23"/>
      <c r="H363" s="23"/>
      <c r="I363" s="87"/>
      <c r="J363" s="23"/>
      <c r="K363" s="24"/>
      <c r="L363" s="23"/>
    </row>
    <row r="364" spans="1:12" s="12" customFormat="1" ht="12.75">
      <c r="A364" s="37"/>
      <c r="B364" s="13"/>
      <c r="C364" s="13"/>
      <c r="D364" s="23"/>
      <c r="E364" s="23"/>
      <c r="F364" s="56"/>
      <c r="G364" s="23"/>
      <c r="H364" s="23"/>
      <c r="I364" s="87"/>
      <c r="J364" s="23"/>
      <c r="K364" s="24"/>
      <c r="L364" s="23"/>
    </row>
    <row r="365" spans="1:12" s="12" customFormat="1" ht="12.75">
      <c r="A365" s="37"/>
      <c r="B365" s="13"/>
      <c r="C365" s="13"/>
      <c r="D365" s="23"/>
      <c r="E365" s="23"/>
      <c r="F365" s="56"/>
      <c r="G365" s="23"/>
      <c r="H365" s="23"/>
      <c r="I365" s="87"/>
      <c r="J365" s="23"/>
      <c r="K365" s="24"/>
      <c r="L365" s="23"/>
    </row>
    <row r="366" spans="4:12" ht="12.75">
      <c r="D366" s="23"/>
      <c r="E366" s="23"/>
      <c r="F366" s="56"/>
      <c r="G366" s="23"/>
      <c r="H366" s="23"/>
      <c r="I366" s="87"/>
      <c r="J366" s="23"/>
      <c r="K366" s="24"/>
      <c r="L366" s="23"/>
    </row>
    <row r="367" spans="4:12" ht="12.75">
      <c r="D367" s="23"/>
      <c r="E367" s="23"/>
      <c r="F367" s="56"/>
      <c r="G367" s="23"/>
      <c r="H367" s="23"/>
      <c r="I367" s="87"/>
      <c r="J367" s="23"/>
      <c r="K367" s="24"/>
      <c r="L367" s="23"/>
    </row>
    <row r="368" spans="4:12" ht="12.75">
      <c r="D368" s="23"/>
      <c r="E368" s="23"/>
      <c r="F368" s="56"/>
      <c r="G368" s="23"/>
      <c r="H368" s="23"/>
      <c r="I368" s="87"/>
      <c r="J368" s="23"/>
      <c r="K368" s="24"/>
      <c r="L368" s="23"/>
    </row>
    <row r="369" spans="4:12" ht="12.75">
      <c r="D369" s="23"/>
      <c r="E369" s="23"/>
      <c r="F369" s="56"/>
      <c r="G369" s="23"/>
      <c r="H369" s="23"/>
      <c r="I369" s="87"/>
      <c r="J369" s="23"/>
      <c r="K369" s="24"/>
      <c r="L369" s="23"/>
    </row>
    <row r="370" spans="4:12" ht="12.75">
      <c r="D370" s="23"/>
      <c r="E370" s="23"/>
      <c r="F370" s="56"/>
      <c r="G370" s="23"/>
      <c r="H370" s="23"/>
      <c r="I370" s="87"/>
      <c r="J370" s="23"/>
      <c r="K370" s="24"/>
      <c r="L370" s="23"/>
    </row>
    <row r="371" spans="4:12" ht="12.75">
      <c r="D371" s="23"/>
      <c r="E371" s="23"/>
      <c r="F371" s="56"/>
      <c r="G371" s="23"/>
      <c r="H371" s="23"/>
      <c r="I371" s="87"/>
      <c r="J371" s="23"/>
      <c r="K371" s="24"/>
      <c r="L371" s="23"/>
    </row>
    <row r="372" spans="4:12" ht="12.75">
      <c r="D372" s="23"/>
      <c r="E372" s="23"/>
      <c r="F372" s="56"/>
      <c r="G372" s="23"/>
      <c r="H372" s="23"/>
      <c r="I372" s="87"/>
      <c r="J372" s="23"/>
      <c r="K372" s="24"/>
      <c r="L372" s="23"/>
    </row>
  </sheetData>
  <sheetProtection password="CE2E" sheet="1" objects="1" scenarios="1"/>
  <mergeCells count="25">
    <mergeCell ref="A307:I307"/>
    <mergeCell ref="A285:B285"/>
    <mergeCell ref="A288:B289"/>
    <mergeCell ref="A291:B291"/>
    <mergeCell ref="A301:B304"/>
    <mergeCell ref="A295:C295"/>
    <mergeCell ref="A300:C300"/>
    <mergeCell ref="A296:B299"/>
    <mergeCell ref="A306:L306"/>
    <mergeCell ref="A238:B238"/>
    <mergeCell ref="A3:L3"/>
    <mergeCell ref="A215:B215"/>
    <mergeCell ref="A294:C294"/>
    <mergeCell ref="A12:B12"/>
    <mergeCell ref="A244:B244"/>
    <mergeCell ref="A251:B251"/>
    <mergeCell ref="A263:B264"/>
    <mergeCell ref="A17:B21"/>
    <mergeCell ref="A217:B217"/>
    <mergeCell ref="A221:B221"/>
    <mergeCell ref="A211:B211"/>
    <mergeCell ref="A41:B41"/>
    <mergeCell ref="A47:B47"/>
    <mergeCell ref="A57:B57"/>
    <mergeCell ref="A64:B65"/>
  </mergeCells>
  <printOptions/>
  <pageMargins left="0.44" right="0.31" top="0.33" bottom="0.28" header="0.17" footer="0.53"/>
  <pageSetup fitToHeight="5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2012-05-17T08:12:43Z</cp:lastPrinted>
  <dcterms:created xsi:type="dcterms:W3CDTF">2002-03-11T10:22:12Z</dcterms:created>
  <dcterms:modified xsi:type="dcterms:W3CDTF">2012-05-17T08:12:50Z</dcterms:modified>
  <cp:category/>
  <cp:version/>
  <cp:contentType/>
  <cp:contentStatus/>
</cp:coreProperties>
</file>