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на 06.02.2023" sheetId="1" r:id="rId1"/>
  </sheets>
  <definedNames>
    <definedName name="_xlfn.IFERROR" hidden="1">#NAME?</definedName>
    <definedName name="_xlnm._FilterDatabase" localSheetId="0" hidden="1">'на 06.02.2023'!$A$4:$Q$87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06.02.2023'!$3:$4</definedName>
    <definedName name="о">#REF!</definedName>
    <definedName name="_xlnm.Print_Area" localSheetId="0">'на 06.02.2023'!$A$1:$Q$87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<sst xmlns="http://schemas.openxmlformats.org/spreadsheetml/2006/main" count="206" uniqueCount="168">
  <si>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</si>
  <si>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</si>
  <si>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</si>
  <si>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</si>
  <si>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</si>
  <si>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</si>
  <si>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% исполн. плана отч. периода</t>
  </si>
  <si>
    <t>% исполн. плана года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</si>
  <si>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</si>
  <si>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</si>
  <si>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</si>
  <si>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</si>
  <si>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</si>
  <si>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</si>
  <si>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</si>
  <si>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</si>
  <si>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</si>
  <si>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</si>
  <si>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</si>
  <si>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</si>
  <si>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</si>
  <si>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</si>
  <si>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</si>
  <si>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</si>
  <si>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</si>
  <si>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</si>
  <si>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</si>
  <si>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</si>
  <si>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</si>
  <si>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</si>
  <si>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</si>
  <si>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</si>
  <si>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</si>
  <si>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</si>
  <si>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</si>
  <si>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</si>
  <si>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</si>
  <si>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</si>
  <si>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</si>
  <si>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</si>
  <si>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</si>
  <si>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</si>
  <si>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</si>
  <si>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</si>
  <si>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</si>
  <si>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</si>
  <si>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</si>
  <si>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</si>
  <si>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</si>
  <si>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</si>
  <si>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</si>
  <si>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</si>
  <si>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</si>
  <si>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</si>
  <si>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</si>
  <si>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</si>
  <si>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</si>
  <si>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</si>
  <si>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</si>
  <si>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</si>
  <si>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</si>
  <si>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</si>
  <si>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</si>
  <si>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</si>
  <si>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</si>
  <si>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</si>
  <si>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</si>
  <si>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</si>
  <si>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</si>
  <si>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</si>
  <si>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</si>
  <si>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</si>
  <si>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</si>
  <si>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</si>
  <si>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</si>
  <si>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</si>
  <si>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</si>
  <si>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</si>
  <si>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</si>
  <si>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</si>
  <si>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</si>
  <si>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</si>
  <si>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</si>
  <si>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</si>
  <si>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</si>
  <si>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</si>
  <si>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</si>
  <si>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</si>
  <si>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</si>
  <si>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</si>
  <si>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</si>
  <si>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</si>
  <si>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</si>
  <si>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</si>
  <si>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</si>
  <si>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</si>
  <si>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</si>
  <si>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</si>
  <si>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</si>
  <si>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</si>
  <si>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</si>
  <si>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</si>
  <si>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</si>
  <si>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</si>
  <si>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</si>
  <si>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</si>
  <si>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</si>
  <si>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</si>
  <si>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</si>
  <si>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</si>
  <si>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</si>
  <si>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</si>
  <si>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</si>
  <si>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</si>
  <si>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</si>
  <si>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</si>
  <si>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</si>
  <si>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</si>
  <si>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</si>
  <si>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</si>
  <si>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</si>
  <si>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</si>
  <si>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</si>
  <si>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</si>
  <si>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</si>
  <si>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</si>
  <si>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</si>
  <si>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</si>
  <si>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</si>
  <si>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</si>
  <si>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</si>
  <si>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1 17 15020 04 0 000 150</t>
  </si>
  <si>
    <t xml:space="preserve">Инициативные платежи
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</si>
  <si>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</si>
  <si>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</si>
  <si>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</si>
  <si>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</si>
  <si>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</si>
  <si>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</si>
  <si>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</si>
  <si>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</si>
  <si>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</si>
  <si>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</si>
  <si>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</si>
  <si>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</si>
  <si>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</si>
  <si>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</si>
  <si>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</si>
  <si>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</si>
  <si>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</si>
  <si>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</si>
  <si>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</si>
  <si>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</si>
  <si>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</si>
  <si>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% факт 2023г./ факт 2022г.</t>
  </si>
  <si>
    <t>УСН</t>
  </si>
  <si>
    <t>январь-февраль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</si>
  <si>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</si>
  <si>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</si>
  <si>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</si>
  <si>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</si>
  <si>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</si>
  <si>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</si>
  <si>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</si>
  <si>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февраль</t>
  </si>
  <si>
    <t>факта февраля от плана февраля</t>
  </si>
  <si>
    <t>с нач. года на 06.02.2023 (по 03.02. вкл.)</t>
  </si>
  <si>
    <t>Факт с нач. 2022 года      (по 03.02.2022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</si>
</sst>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?"/>
    <numFmt numFmtId="168" formatCode="dd/mm/yyyy\ hh:mm"/>
  </numFmts>
  <fonts count="5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2"/>
      <color indexed="45"/>
      <name val="Times New Roman"/>
      <family val="1"/>
    </font>
    <font>
      <sz val="7"/>
      <color indexed="4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7"/>
      <color indexed="45"/>
      <name val="Times New Roman"/>
      <family val="1"/>
    </font>
    <font>
      <sz val="7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7"/>
      <color rgb="FFFF0000"/>
      <name val="Times New Roman"/>
      <family val="1"/>
    </font>
    <font>
      <i/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4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wrapText="1"/>
    </xf>
    <xf numFmtId="165" fontId="51" fillId="33" borderId="11" xfId="0" applyNumberFormat="1" applyFont="1" applyFill="1" applyBorder="1" applyAlignment="1">
      <alignment wrapText="1"/>
    </xf>
    <xf numFmtId="166" fontId="50" fillId="0" borderId="11" xfId="0" applyNumberFormat="1" applyFont="1" applyFill="1" applyBorder="1" applyAlignment="1">
      <alignment wrapText="1"/>
    </xf>
    <xf numFmtId="164" fontId="50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wrapText="1"/>
    </xf>
    <xf numFmtId="165" fontId="50" fillId="0" borderId="11" xfId="0" applyNumberFormat="1" applyFont="1" applyFill="1" applyBorder="1" applyAlignment="1">
      <alignment wrapText="1"/>
    </xf>
    <xf numFmtId="166" fontId="52" fillId="0" borderId="11" xfId="0" applyNumberFormat="1" applyFont="1" applyFill="1" applyBorder="1" applyAlignment="1">
      <alignment wrapText="1"/>
    </xf>
    <xf numFmtId="164" fontId="52" fillId="0" borderId="11" xfId="0" applyNumberFormat="1" applyFont="1" applyFill="1" applyBorder="1" applyAlignment="1">
      <alignment wrapText="1"/>
    </xf>
    <xf numFmtId="4" fontId="51" fillId="0" borderId="11" xfId="0" applyNumberFormat="1" applyFont="1" applyFill="1" applyBorder="1" applyAlignment="1">
      <alignment wrapText="1"/>
    </xf>
    <xf numFmtId="164" fontId="51" fillId="0" borderId="11" xfId="0" applyNumberFormat="1" applyFont="1" applyFill="1" applyBorder="1" applyAlignment="1">
      <alignment wrapText="1"/>
    </xf>
    <xf numFmtId="165" fontId="51" fillId="0" borderId="11" xfId="0" applyNumberFormat="1" applyFont="1" applyFill="1" applyBorder="1" applyAlignment="1">
      <alignment wrapText="1"/>
    </xf>
    <xf numFmtId="165" fontId="50" fillId="0" borderId="11" xfId="0" applyNumberFormat="1" applyFont="1" applyFill="1" applyBorder="1" applyAlignment="1">
      <alignment wrapText="1"/>
    </xf>
    <xf numFmtId="164" fontId="51" fillId="0" borderId="11" xfId="0" applyNumberFormat="1" applyFont="1" applyFill="1" applyBorder="1" applyAlignment="1">
      <alignment wrapText="1"/>
    </xf>
    <xf numFmtId="166" fontId="50" fillId="0" borderId="11" xfId="0" applyNumberFormat="1" applyFont="1" applyFill="1" applyBorder="1" applyAlignment="1">
      <alignment wrapText="1"/>
    </xf>
    <xf numFmtId="164" fontId="50" fillId="0" borderId="11" xfId="0" applyNumberFormat="1" applyFont="1" applyFill="1" applyBorder="1" applyAlignment="1">
      <alignment wrapText="1"/>
    </xf>
    <xf numFmtId="164" fontId="50" fillId="0" borderId="11" xfId="0" applyNumberFormat="1" applyFont="1" applyFill="1" applyBorder="1" applyAlignment="1">
      <alignment wrapText="1"/>
    </xf>
    <xf numFmtId="165" fontId="50" fillId="0" borderId="11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left" wrapText="1"/>
    </xf>
    <xf numFmtId="164" fontId="50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wrapText="1"/>
    </xf>
    <xf numFmtId="166" fontId="50" fillId="0" borderId="11" xfId="0" applyNumberFormat="1" applyFont="1" applyFill="1" applyBorder="1" applyAlignment="1">
      <alignment vertical="top" wrapText="1"/>
    </xf>
    <xf numFmtId="164" fontId="50" fillId="0" borderId="11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left" vertical="top" wrapText="1"/>
    </xf>
    <xf numFmtId="164" fontId="50" fillId="0" borderId="1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9" fontId="4" fillId="0" borderId="10" xfId="134" applyFont="1" applyFill="1" applyBorder="1" applyAlignment="1" applyProtection="1">
      <alignment horizontal="center" vertical="top" wrapText="1"/>
      <protection/>
    </xf>
    <xf numFmtId="9" fontId="4" fillId="0" borderId="17" xfId="134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166" fontId="5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51" fillId="0" borderId="13" xfId="0" applyNumberFormat="1" applyFont="1" applyFill="1" applyBorder="1" applyAlignment="1">
      <alignment horizontal="left" vertical="center" wrapText="1"/>
    </xf>
    <xf numFmtId="166" fontId="51" fillId="0" borderId="15" xfId="0" applyNumberFormat="1" applyFont="1" applyFill="1" applyBorder="1" applyAlignment="1">
      <alignment horizontal="left" vertical="center" wrapText="1"/>
    </xf>
    <xf numFmtId="166" fontId="51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8" xfId="128"/>
    <cellStyle name="Обычный 9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Финансовый 3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80" zoomScaleNormal="80" zoomScalePageLayoutView="0" workbookViewId="0" topLeftCell="A1">
      <pane ySplit="4" topLeftCell="A5" activePane="bottomLeft" state="frozen"/>
      <selection pane="topLeft" activeCell="C1" sqref="C1"/>
      <selection pane="bottomLeft" activeCell="D92" sqref="D92"/>
    </sheetView>
  </sheetViews>
  <sheetFormatPr defaultColWidth="9.00390625" defaultRowHeight="12.75"/>
  <cols>
    <col min="1" max="2" width="9.125" style="91" customWidth="1"/>
    <col min="3" max="3" width="16.875" style="123" hidden="1" customWidth="1"/>
    <col min="4" max="4" width="67.75390625" style="91" customWidth="1"/>
    <col min="5" max="5" width="14.625" style="91" customWidth="1"/>
    <col min="6" max="6" width="15.625" style="91" bestFit="1" customWidth="1"/>
    <col min="7" max="8" width="13.00390625" style="91" bestFit="1" customWidth="1"/>
    <col min="9" max="9" width="16.25390625" style="91" customWidth="1"/>
    <col min="10" max="10" width="12.625" style="91" customWidth="1"/>
    <col min="11" max="11" width="13.00390625" style="91" bestFit="1" customWidth="1"/>
    <col min="12" max="12" width="12.625" style="91" bestFit="1" customWidth="1"/>
    <col min="13" max="13" width="15.625" style="91" customWidth="1"/>
    <col min="14" max="14" width="13.75390625" style="91" bestFit="1" customWidth="1"/>
    <col min="15" max="15" width="10.875" style="91" bestFit="1" customWidth="1"/>
    <col min="16" max="16" width="10.125" style="91" bestFit="1" customWidth="1"/>
    <col min="17" max="17" width="9.25390625" style="91" bestFit="1" customWidth="1"/>
    <col min="18" max="16384" width="9.125" style="91" customWidth="1"/>
  </cols>
  <sheetData>
    <row r="1" spans="1:17" ht="20.25">
      <c r="A1" s="150" t="s">
        <v>150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20.25" customHeight="1">
      <c r="A2" s="34"/>
      <c r="B2" s="35"/>
      <c r="C2" s="72"/>
      <c r="D2" s="32"/>
      <c r="E2" s="31"/>
      <c r="F2" s="32"/>
      <c r="G2" s="32"/>
      <c r="H2" s="37"/>
      <c r="I2" s="37"/>
      <c r="J2" s="37"/>
      <c r="K2" s="32"/>
      <c r="L2" s="32"/>
      <c r="M2" s="32"/>
      <c r="N2" s="32"/>
      <c r="O2" s="32"/>
      <c r="P2" s="30"/>
      <c r="Q2" s="30" t="s">
        <v>0</v>
      </c>
    </row>
    <row r="3" spans="1:17" ht="20.25" customHeight="1">
      <c r="A3" s="151" t="s">
        <v>1</v>
      </c>
      <c r="B3" s="129" t="s">
        <v>2</v>
      </c>
      <c r="C3" s="152" t="s">
        <v>3</v>
      </c>
      <c r="D3" s="154" t="s">
        <v>4</v>
      </c>
      <c r="E3" s="156" t="s">
        <v>167</v>
      </c>
      <c r="F3" s="126" t="s">
        <v>149</v>
      </c>
      <c r="G3" s="128"/>
      <c r="H3" s="127"/>
      <c r="I3" s="126" t="s">
        <v>151</v>
      </c>
      <c r="J3" s="127"/>
      <c r="K3" s="126" t="s">
        <v>5</v>
      </c>
      <c r="L3" s="128"/>
      <c r="M3" s="128"/>
      <c r="N3" s="127"/>
      <c r="O3" s="129" t="s">
        <v>154</v>
      </c>
      <c r="P3" s="158" t="s">
        <v>6</v>
      </c>
      <c r="Q3" s="129" t="s">
        <v>7</v>
      </c>
    </row>
    <row r="4" spans="1:17" ht="63">
      <c r="A4" s="151"/>
      <c r="B4" s="129"/>
      <c r="C4" s="153"/>
      <c r="D4" s="155"/>
      <c r="E4" s="157"/>
      <c r="F4" s="1" t="s">
        <v>144</v>
      </c>
      <c r="G4" s="1" t="s">
        <v>156</v>
      </c>
      <c r="H4" s="1" t="s">
        <v>164</v>
      </c>
      <c r="I4" s="1" t="s">
        <v>166</v>
      </c>
      <c r="J4" s="1" t="s">
        <v>164</v>
      </c>
      <c r="K4" s="1" t="s">
        <v>152</v>
      </c>
      <c r="L4" s="1" t="s">
        <v>8</v>
      </c>
      <c r="M4" s="1" t="s">
        <v>153</v>
      </c>
      <c r="N4" s="1" t="s">
        <v>165</v>
      </c>
      <c r="O4" s="129"/>
      <c r="P4" s="159"/>
      <c r="Q4" s="129"/>
    </row>
    <row r="5" spans="1:17" ht="23.25" customHeight="1">
      <c r="A5" s="92"/>
      <c r="B5" s="93"/>
      <c r="C5" s="94"/>
      <c r="D5" s="95" t="s">
        <v>9</v>
      </c>
      <c r="E5" s="96">
        <f>E17+E19+E21+E18+E20</f>
        <v>1332007.6300000001</v>
      </c>
      <c r="F5" s="96">
        <f>F17+F19+F21+F18+F20</f>
        <v>19389290.400000006</v>
      </c>
      <c r="G5" s="96">
        <f>G17+G19+G21+G18+G20</f>
        <v>831917.2999999999</v>
      </c>
      <c r="H5" s="96">
        <f>H17+H19+H21+H18+H20</f>
        <v>805098.8</v>
      </c>
      <c r="I5" s="96">
        <f>I17+I19+I21+I18+I20</f>
        <v>825207.5299999997</v>
      </c>
      <c r="J5" s="96">
        <f>J17+J19+J21+J18+J20</f>
        <v>170835.90999999997</v>
      </c>
      <c r="K5" s="97">
        <f>I5-E5</f>
        <v>-506800.10000000044</v>
      </c>
      <c r="L5" s="97">
        <f>I5-G5</f>
        <v>-6709.7700000002515</v>
      </c>
      <c r="M5" s="97">
        <f>I5-F5</f>
        <v>-18564082.870000005</v>
      </c>
      <c r="N5" s="97">
        <f>J5-H5</f>
        <v>-634262.8900000001</v>
      </c>
      <c r="O5" s="98">
        <f aca="true" t="shared" si="0" ref="O5:O36">_xlfn.IFERROR(I5/E5,"")</f>
        <v>0.6195216239114183</v>
      </c>
      <c r="P5" s="98">
        <f aca="true" t="shared" si="1" ref="P5:P36">_xlfn.IFERROR(I5/G5,"")</f>
        <v>0.9919345709002563</v>
      </c>
      <c r="Q5" s="98">
        <f aca="true" t="shared" si="2" ref="Q5:Q36">_xlfn.IFERROR(I5/F5,"")</f>
        <v>0.042559965474548746</v>
      </c>
    </row>
    <row r="6" spans="1:17" ht="15.75">
      <c r="A6" s="136" t="s">
        <v>14</v>
      </c>
      <c r="B6" s="89" t="s">
        <v>15</v>
      </c>
      <c r="C6" s="73" t="s">
        <v>16</v>
      </c>
      <c r="D6" s="5" t="s">
        <v>17</v>
      </c>
      <c r="E6" s="39">
        <v>1053058.78</v>
      </c>
      <c r="F6" s="6">
        <v>14235121.900000002</v>
      </c>
      <c r="G6" s="6">
        <v>741167.2999999999</v>
      </c>
      <c r="H6" s="6">
        <v>764090.8</v>
      </c>
      <c r="I6" s="38">
        <v>763169.71</v>
      </c>
      <c r="J6" s="38">
        <v>152863.03999999998</v>
      </c>
      <c r="K6" s="6">
        <f aca="true" t="shared" si="3" ref="K6:K60">I6-E6</f>
        <v>-289889.07000000007</v>
      </c>
      <c r="L6" s="6">
        <f aca="true" t="shared" si="4" ref="L6:L69">I6-G6</f>
        <v>22002.410000000033</v>
      </c>
      <c r="M6" s="6">
        <f aca="true" t="shared" si="5" ref="M6:M69">I6-F6</f>
        <v>-13471952.190000001</v>
      </c>
      <c r="N6" s="6">
        <f aca="true" t="shared" si="6" ref="N6:N69">J6-H6</f>
        <v>-611227.76</v>
      </c>
      <c r="O6" s="4">
        <f t="shared" si="0"/>
        <v>0.7247171045855578</v>
      </c>
      <c r="P6" s="4">
        <f t="shared" si="1"/>
        <v>1.0296861585771526</v>
      </c>
      <c r="Q6" s="4">
        <f t="shared" si="2"/>
        <v>0.05361174392191189</v>
      </c>
    </row>
    <row r="7" spans="1:17" ht="15.75">
      <c r="A7" s="131"/>
      <c r="B7" s="89" t="s">
        <v>10</v>
      </c>
      <c r="C7" s="73" t="s">
        <v>11</v>
      </c>
      <c r="D7" s="2" t="s">
        <v>12</v>
      </c>
      <c r="E7" s="38">
        <v>6096.5</v>
      </c>
      <c r="F7" s="3">
        <v>80057.5</v>
      </c>
      <c r="G7" s="3">
        <v>6420</v>
      </c>
      <c r="H7" s="3">
        <v>105</v>
      </c>
      <c r="I7" s="42">
        <v>6923.969999999999</v>
      </c>
      <c r="J7" s="42">
        <v>3978.24</v>
      </c>
      <c r="K7" s="3">
        <f>I7-E7</f>
        <v>827.4699999999993</v>
      </c>
      <c r="L7" s="3">
        <f>I7-G7</f>
        <v>503.96999999999935</v>
      </c>
      <c r="M7" s="3">
        <f>I7-F7</f>
        <v>-73133.53</v>
      </c>
      <c r="N7" s="3">
        <f>J7-H7</f>
        <v>3873.24</v>
      </c>
      <c r="O7" s="4">
        <f t="shared" si="0"/>
        <v>1.1357286967932418</v>
      </c>
      <c r="P7" s="4">
        <f t="shared" si="1"/>
        <v>1.0784999999999998</v>
      </c>
      <c r="Q7" s="4">
        <f t="shared" si="2"/>
        <v>0.08648746213658932</v>
      </c>
    </row>
    <row r="8" spans="1:17" ht="15.75">
      <c r="A8" s="131"/>
      <c r="B8" s="89" t="s">
        <v>15</v>
      </c>
      <c r="C8" s="74" t="s">
        <v>157</v>
      </c>
      <c r="D8" s="40" t="s">
        <v>155</v>
      </c>
      <c r="E8" s="39"/>
      <c r="F8" s="39">
        <v>1204375.9</v>
      </c>
      <c r="G8" s="39">
        <f>H8</f>
        <v>0</v>
      </c>
      <c r="H8" s="39">
        <v>0</v>
      </c>
      <c r="I8" s="38">
        <v>19775.95</v>
      </c>
      <c r="J8" s="38">
        <v>4073.31</v>
      </c>
      <c r="K8" s="6">
        <f>I8-E8</f>
        <v>19775.95</v>
      </c>
      <c r="L8" s="6">
        <f>I8-G8</f>
        <v>19775.95</v>
      </c>
      <c r="M8" s="6">
        <f>I8-F8</f>
        <v>-1184599.95</v>
      </c>
      <c r="N8" s="6">
        <f t="shared" si="6"/>
        <v>4073.31</v>
      </c>
      <c r="O8" s="4">
        <f t="shared" si="0"/>
      </c>
      <c r="P8" s="4">
        <f t="shared" si="1"/>
      </c>
      <c r="Q8" s="4">
        <f t="shared" si="2"/>
        <v>0.01642008113911944</v>
      </c>
    </row>
    <row r="9" spans="1:17" ht="15.75">
      <c r="A9" s="131"/>
      <c r="B9" s="89" t="s">
        <v>15</v>
      </c>
      <c r="C9" s="73" t="s">
        <v>18</v>
      </c>
      <c r="D9" s="5" t="s">
        <v>19</v>
      </c>
      <c r="E9" s="39">
        <v>188.35</v>
      </c>
      <c r="F9" s="6"/>
      <c r="G9" s="6"/>
      <c r="H9" s="6"/>
      <c r="I9" s="42">
        <v>-3989.28</v>
      </c>
      <c r="J9" s="42">
        <v>6.84</v>
      </c>
      <c r="K9" s="6">
        <f t="shared" si="3"/>
        <v>-4177.63</v>
      </c>
      <c r="L9" s="6">
        <f>I9-G9</f>
        <v>-3989.28</v>
      </c>
      <c r="M9" s="6">
        <f t="shared" si="5"/>
        <v>-3989.28</v>
      </c>
      <c r="N9" s="6">
        <f t="shared" si="6"/>
        <v>6.84</v>
      </c>
      <c r="O9" s="4">
        <f t="shared" si="0"/>
        <v>-21.180143350146007</v>
      </c>
      <c r="P9" s="4">
        <f t="shared" si="1"/>
      </c>
      <c r="Q9" s="4">
        <f t="shared" si="2"/>
      </c>
    </row>
    <row r="10" spans="1:17" ht="15.75">
      <c r="A10" s="131"/>
      <c r="B10" s="89" t="s">
        <v>15</v>
      </c>
      <c r="C10" s="73" t="s">
        <v>20</v>
      </c>
      <c r="D10" s="5" t="s">
        <v>21</v>
      </c>
      <c r="E10" s="39">
        <v>88.06</v>
      </c>
      <c r="F10" s="6">
        <v>4690.3</v>
      </c>
      <c r="G10" s="6">
        <f>H10</f>
        <v>0</v>
      </c>
      <c r="H10" s="6">
        <v>0</v>
      </c>
      <c r="I10" s="43">
        <v>14.07</v>
      </c>
      <c r="J10" s="43">
        <v>14.97</v>
      </c>
      <c r="K10" s="6">
        <f t="shared" si="3"/>
        <v>-73.99000000000001</v>
      </c>
      <c r="L10" s="6">
        <f t="shared" si="4"/>
        <v>14.07</v>
      </c>
      <c r="M10" s="6">
        <f t="shared" si="5"/>
        <v>-4676.2300000000005</v>
      </c>
      <c r="N10" s="6">
        <f t="shared" si="6"/>
        <v>14.97</v>
      </c>
      <c r="O10" s="4">
        <f t="shared" si="0"/>
        <v>0.15977742448330684</v>
      </c>
      <c r="P10" s="4">
        <f t="shared" si="1"/>
      </c>
      <c r="Q10" s="4">
        <f t="shared" si="2"/>
        <v>0.002999808114619534</v>
      </c>
    </row>
    <row r="11" spans="1:17" ht="19.5" customHeight="1">
      <c r="A11" s="131"/>
      <c r="B11" s="89" t="s">
        <v>15</v>
      </c>
      <c r="C11" s="73" t="s">
        <v>22</v>
      </c>
      <c r="D11" s="124" t="s">
        <v>159</v>
      </c>
      <c r="E11" s="39">
        <v>17204.42</v>
      </c>
      <c r="F11" s="6">
        <v>314766.5</v>
      </c>
      <c r="G11" s="6">
        <v>1823</v>
      </c>
      <c r="H11" s="6">
        <v>1823</v>
      </c>
      <c r="I11" s="43">
        <v>-16117.78</v>
      </c>
      <c r="J11" s="43">
        <v>1446.73</v>
      </c>
      <c r="K11" s="6">
        <f t="shared" si="3"/>
        <v>-33322.2</v>
      </c>
      <c r="L11" s="6">
        <f t="shared" si="4"/>
        <v>-17940.78</v>
      </c>
      <c r="M11" s="6">
        <f t="shared" si="5"/>
        <v>-330884.28</v>
      </c>
      <c r="N11" s="6">
        <f t="shared" si="6"/>
        <v>-376.27</v>
      </c>
      <c r="O11" s="4">
        <f t="shared" si="0"/>
        <v>-0.9368394865970491</v>
      </c>
      <c r="P11" s="4">
        <f t="shared" si="1"/>
        <v>-8.84134942402633</v>
      </c>
      <c r="Q11" s="4">
        <f t="shared" si="2"/>
        <v>-0.05120551265779554</v>
      </c>
    </row>
    <row r="12" spans="1:17" ht="15.75">
      <c r="A12" s="131"/>
      <c r="B12" s="89" t="s">
        <v>23</v>
      </c>
      <c r="C12" s="73" t="s">
        <v>24</v>
      </c>
      <c r="D12" s="5" t="s">
        <v>25</v>
      </c>
      <c r="E12" s="39">
        <v>20126.920000000002</v>
      </c>
      <c r="F12" s="6">
        <v>1083466.2</v>
      </c>
      <c r="G12" s="6">
        <v>32800</v>
      </c>
      <c r="H12" s="6">
        <v>11600</v>
      </c>
      <c r="I12" s="43">
        <v>26653.710000000003</v>
      </c>
      <c r="J12" s="43">
        <v>1975.12</v>
      </c>
      <c r="K12" s="6">
        <f t="shared" si="3"/>
        <v>6526.790000000001</v>
      </c>
      <c r="L12" s="6">
        <f t="shared" si="4"/>
        <v>-6146.289999999997</v>
      </c>
      <c r="M12" s="6">
        <f t="shared" si="5"/>
        <v>-1056812.49</v>
      </c>
      <c r="N12" s="6">
        <f t="shared" si="6"/>
        <v>-9624.880000000001</v>
      </c>
      <c r="O12" s="4">
        <f t="shared" si="0"/>
        <v>1.3242816089098581</v>
      </c>
      <c r="P12" s="4">
        <f t="shared" si="1"/>
        <v>0.8126131097560977</v>
      </c>
      <c r="Q12" s="4">
        <f t="shared" si="2"/>
        <v>0.02460040747002537</v>
      </c>
    </row>
    <row r="13" spans="1:17" ht="15.75">
      <c r="A13" s="131"/>
      <c r="B13" s="89" t="s">
        <v>112</v>
      </c>
      <c r="C13" s="73" t="s">
        <v>163</v>
      </c>
      <c r="D13" s="5" t="s">
        <v>162</v>
      </c>
      <c r="E13" s="39">
        <v>65968.31</v>
      </c>
      <c r="F13" s="6"/>
      <c r="G13" s="6"/>
      <c r="H13" s="6"/>
      <c r="I13" s="43">
        <v>0</v>
      </c>
      <c r="J13" s="43">
        <v>0</v>
      </c>
      <c r="K13" s="6">
        <f t="shared" si="3"/>
        <v>-65968.31</v>
      </c>
      <c r="L13" s="6">
        <f t="shared" si="4"/>
        <v>0</v>
      </c>
      <c r="M13" s="6">
        <f t="shared" si="5"/>
        <v>0</v>
      </c>
      <c r="N13" s="6">
        <f t="shared" si="6"/>
        <v>0</v>
      </c>
      <c r="O13" s="4">
        <f t="shared" si="0"/>
        <v>0</v>
      </c>
      <c r="P13" s="4">
        <f t="shared" si="1"/>
      </c>
      <c r="Q13" s="4">
        <f t="shared" si="2"/>
      </c>
    </row>
    <row r="14" spans="1:17" ht="15.75">
      <c r="A14" s="131"/>
      <c r="B14" s="89" t="s">
        <v>23</v>
      </c>
      <c r="C14" s="73" t="s">
        <v>26</v>
      </c>
      <c r="D14" s="5" t="s">
        <v>27</v>
      </c>
      <c r="E14" s="39">
        <v>154919.27</v>
      </c>
      <c r="F14" s="6">
        <v>2237196.9</v>
      </c>
      <c r="G14" s="6">
        <v>18300</v>
      </c>
      <c r="H14" s="6">
        <v>9000</v>
      </c>
      <c r="I14" s="43">
        <v>15670.21</v>
      </c>
      <c r="J14" s="43">
        <v>4068.23</v>
      </c>
      <c r="K14" s="6">
        <f t="shared" si="3"/>
        <v>-139249.06</v>
      </c>
      <c r="L14" s="6">
        <f t="shared" si="4"/>
        <v>-2629.790000000001</v>
      </c>
      <c r="M14" s="6">
        <f t="shared" si="5"/>
        <v>-2221526.69</v>
      </c>
      <c r="N14" s="6">
        <f t="shared" si="6"/>
        <v>-4931.77</v>
      </c>
      <c r="O14" s="4">
        <f t="shared" si="0"/>
        <v>0.10115081229081443</v>
      </c>
      <c r="P14" s="4">
        <f t="shared" si="1"/>
        <v>0.8562956284153005</v>
      </c>
      <c r="Q14" s="4">
        <f t="shared" si="2"/>
        <v>0.0070043946511815745</v>
      </c>
    </row>
    <row r="15" spans="1:17" ht="15.75">
      <c r="A15" s="131"/>
      <c r="B15" s="89" t="s">
        <v>28</v>
      </c>
      <c r="C15" s="73" t="s">
        <v>29</v>
      </c>
      <c r="D15" s="5" t="s">
        <v>30</v>
      </c>
      <c r="E15" s="39">
        <v>14243.859999999999</v>
      </c>
      <c r="F15" s="6">
        <v>228385.6</v>
      </c>
      <c r="G15" s="6">
        <v>31270</v>
      </c>
      <c r="H15" s="6">
        <v>18420</v>
      </c>
      <c r="I15" s="39">
        <v>13053.609999999999</v>
      </c>
      <c r="J15" s="39">
        <v>2405.43</v>
      </c>
      <c r="K15" s="6">
        <f t="shared" si="3"/>
        <v>-1190.25</v>
      </c>
      <c r="L15" s="6">
        <f t="shared" si="4"/>
        <v>-18216.39</v>
      </c>
      <c r="M15" s="6">
        <f t="shared" si="5"/>
        <v>-215331.99000000002</v>
      </c>
      <c r="N15" s="6">
        <f t="shared" si="6"/>
        <v>-16014.57</v>
      </c>
      <c r="O15" s="4">
        <f t="shared" si="0"/>
        <v>0.9164376791122631</v>
      </c>
      <c r="P15" s="4">
        <f t="shared" si="1"/>
        <v>0.4174483530540454</v>
      </c>
      <c r="Q15" s="4">
        <f t="shared" si="2"/>
        <v>0.05715601158742056</v>
      </c>
    </row>
    <row r="16" spans="1:17" ht="15.75">
      <c r="A16" s="131"/>
      <c r="B16" s="89" t="s">
        <v>23</v>
      </c>
      <c r="C16" s="73" t="s">
        <v>31</v>
      </c>
      <c r="D16" s="5" t="s">
        <v>32</v>
      </c>
      <c r="E16" s="39">
        <v>17.96</v>
      </c>
      <c r="F16" s="6"/>
      <c r="G16" s="6"/>
      <c r="H16" s="6"/>
      <c r="I16" s="46">
        <v>-2.04</v>
      </c>
      <c r="J16" s="46">
        <v>0</v>
      </c>
      <c r="K16" s="6">
        <f t="shared" si="3"/>
        <v>-20</v>
      </c>
      <c r="L16" s="6">
        <f t="shared" si="4"/>
        <v>-2.04</v>
      </c>
      <c r="M16" s="6">
        <f t="shared" si="5"/>
        <v>-2.04</v>
      </c>
      <c r="N16" s="6">
        <f t="shared" si="6"/>
        <v>0</v>
      </c>
      <c r="O16" s="4">
        <f t="shared" si="0"/>
        <v>-0.11358574610244988</v>
      </c>
      <c r="P16" s="4">
        <f t="shared" si="1"/>
      </c>
      <c r="Q16" s="4">
        <f t="shared" si="2"/>
      </c>
    </row>
    <row r="17" spans="1:17" ht="15.75">
      <c r="A17" s="132"/>
      <c r="B17" s="99"/>
      <c r="C17" s="100"/>
      <c r="D17" s="101" t="s">
        <v>13</v>
      </c>
      <c r="E17" s="102">
        <f>SUM(E6:E16)</f>
        <v>1331912.4300000002</v>
      </c>
      <c r="F17" s="33">
        <f>SUM(F6:F16)</f>
        <v>19388060.800000004</v>
      </c>
      <c r="G17" s="33">
        <f>SUM(G6:G16)</f>
        <v>831780.2999999999</v>
      </c>
      <c r="H17" s="33">
        <f>SUM(H6:H16)</f>
        <v>805038.8</v>
      </c>
      <c r="I17" s="33">
        <f>SUM(I6:I16)</f>
        <v>825152.1299999997</v>
      </c>
      <c r="J17" s="33">
        <f>SUM(J6:J16)</f>
        <v>170831.90999999997</v>
      </c>
      <c r="K17" s="33">
        <f t="shared" si="3"/>
        <v>-506760.3000000005</v>
      </c>
      <c r="L17" s="33">
        <f t="shared" si="4"/>
        <v>-6628.170000000275</v>
      </c>
      <c r="M17" s="33">
        <f t="shared" si="5"/>
        <v>-18562908.670000006</v>
      </c>
      <c r="N17" s="33">
        <f t="shared" si="6"/>
        <v>-634206.8900000001</v>
      </c>
      <c r="O17" s="103">
        <f t="shared" si="0"/>
        <v>0.6195243106185289</v>
      </c>
      <c r="P17" s="103">
        <f t="shared" si="1"/>
        <v>0.9920313452963477</v>
      </c>
      <c r="Q17" s="103">
        <f t="shared" si="2"/>
        <v>0.04255980721909019</v>
      </c>
    </row>
    <row r="18" spans="1:17" ht="15.75">
      <c r="A18" s="90" t="s">
        <v>109</v>
      </c>
      <c r="B18" s="89" t="s">
        <v>34</v>
      </c>
      <c r="C18" s="73" t="s">
        <v>36</v>
      </c>
      <c r="D18" s="5" t="s">
        <v>37</v>
      </c>
      <c r="E18" s="39">
        <v>20</v>
      </c>
      <c r="F18" s="6">
        <v>140</v>
      </c>
      <c r="G18" s="6">
        <v>20</v>
      </c>
      <c r="H18" s="6">
        <v>10</v>
      </c>
      <c r="I18" s="41">
        <v>12</v>
      </c>
      <c r="J18" s="41">
        <v>0</v>
      </c>
      <c r="K18" s="6">
        <f t="shared" si="3"/>
        <v>-8</v>
      </c>
      <c r="L18" s="6">
        <f t="shared" si="4"/>
        <v>-8</v>
      </c>
      <c r="M18" s="6">
        <f t="shared" si="5"/>
        <v>-128</v>
      </c>
      <c r="N18" s="6">
        <f t="shared" si="6"/>
        <v>-10</v>
      </c>
      <c r="O18" s="4">
        <f t="shared" si="0"/>
        <v>0.6</v>
      </c>
      <c r="P18" s="4">
        <f t="shared" si="1"/>
        <v>0.6</v>
      </c>
      <c r="Q18" s="4">
        <f t="shared" si="2"/>
        <v>0.08571428571428572</v>
      </c>
    </row>
    <row r="19" spans="1:17" ht="18" customHeight="1">
      <c r="A19" s="90" t="s">
        <v>33</v>
      </c>
      <c r="B19" s="89" t="s">
        <v>34</v>
      </c>
      <c r="C19" s="73" t="s">
        <v>35</v>
      </c>
      <c r="D19" s="5" t="s">
        <v>158</v>
      </c>
      <c r="E19" s="39"/>
      <c r="F19" s="6"/>
      <c r="G19" s="6"/>
      <c r="H19" s="6"/>
      <c r="I19" s="41">
        <v>12.8</v>
      </c>
      <c r="J19" s="41">
        <v>4</v>
      </c>
      <c r="K19" s="6">
        <f t="shared" si="3"/>
        <v>12.8</v>
      </c>
      <c r="L19" s="6">
        <f t="shared" si="4"/>
        <v>12.8</v>
      </c>
      <c r="M19" s="6">
        <f t="shared" si="5"/>
        <v>12.8</v>
      </c>
      <c r="N19" s="6">
        <f t="shared" si="6"/>
        <v>4</v>
      </c>
      <c r="O19" s="4">
        <f t="shared" si="0"/>
      </c>
      <c r="P19" s="4">
        <f t="shared" si="1"/>
      </c>
      <c r="Q19" s="4">
        <f t="shared" si="2"/>
      </c>
    </row>
    <row r="20" spans="1:17" ht="31.5">
      <c r="A20" s="87" t="s">
        <v>40</v>
      </c>
      <c r="B20" s="88" t="s">
        <v>111</v>
      </c>
      <c r="C20" s="73" t="s">
        <v>41</v>
      </c>
      <c r="D20" s="5" t="s">
        <v>42</v>
      </c>
      <c r="E20" s="39">
        <v>75.2</v>
      </c>
      <c r="F20" s="6">
        <v>969.6</v>
      </c>
      <c r="G20" s="6">
        <v>112</v>
      </c>
      <c r="H20" s="6">
        <v>45</v>
      </c>
      <c r="I20" s="41">
        <v>25.6</v>
      </c>
      <c r="J20" s="41">
        <v>0</v>
      </c>
      <c r="K20" s="6">
        <f t="shared" si="3"/>
        <v>-49.6</v>
      </c>
      <c r="L20" s="6">
        <f t="shared" si="4"/>
        <v>-86.4</v>
      </c>
      <c r="M20" s="6">
        <f t="shared" si="5"/>
        <v>-944</v>
      </c>
      <c r="N20" s="6">
        <f t="shared" si="6"/>
        <v>-45</v>
      </c>
      <c r="O20" s="4">
        <f t="shared" si="0"/>
        <v>0.3404255319148936</v>
      </c>
      <c r="P20" s="4">
        <f t="shared" si="1"/>
        <v>0.2285714285714286</v>
      </c>
      <c r="Q20" s="4">
        <f t="shared" si="2"/>
        <v>0.026402640264026403</v>
      </c>
    </row>
    <row r="21" spans="1:17" ht="15.75">
      <c r="A21" s="90" t="s">
        <v>38</v>
      </c>
      <c r="B21" s="89" t="s">
        <v>15</v>
      </c>
      <c r="C21" s="73" t="s">
        <v>39</v>
      </c>
      <c r="D21" s="5" t="s">
        <v>113</v>
      </c>
      <c r="E21" s="39"/>
      <c r="F21" s="6">
        <v>120</v>
      </c>
      <c r="G21" s="6">
        <v>5</v>
      </c>
      <c r="H21" s="6">
        <v>5</v>
      </c>
      <c r="I21" s="41">
        <v>5</v>
      </c>
      <c r="J21" s="41">
        <v>0</v>
      </c>
      <c r="K21" s="6">
        <f t="shared" si="3"/>
        <v>5</v>
      </c>
      <c r="L21" s="6">
        <f t="shared" si="4"/>
        <v>0</v>
      </c>
      <c r="M21" s="6">
        <f t="shared" si="5"/>
        <v>-115</v>
      </c>
      <c r="N21" s="6">
        <f t="shared" si="6"/>
        <v>-5</v>
      </c>
      <c r="O21" s="4">
        <f t="shared" si="0"/>
      </c>
      <c r="P21" s="4">
        <f t="shared" si="1"/>
        <v>1</v>
      </c>
      <c r="Q21" s="4">
        <f t="shared" si="2"/>
        <v>0.041666666666666664</v>
      </c>
    </row>
    <row r="22" spans="1:17" ht="30.75" customHeight="1">
      <c r="A22" s="137"/>
      <c r="B22" s="137"/>
      <c r="C22" s="137"/>
      <c r="D22" s="104" t="s">
        <v>43</v>
      </c>
      <c r="E22" s="97">
        <f>E26+E29+E37+E47+E49+E55+E59+E61+E72</f>
        <v>419118.74</v>
      </c>
      <c r="F22" s="97">
        <f>F26+F29+F37+F47+F49+F55+F59+F61+F72</f>
        <v>5922497.3</v>
      </c>
      <c r="G22" s="97">
        <f>G26+G29+G37+G47+G49+G55+G59+G61+G72</f>
        <v>768137.7999999999</v>
      </c>
      <c r="H22" s="97">
        <f>H26+H29+H37+H47+H49+H55+H59+H61+H72</f>
        <v>426699.8</v>
      </c>
      <c r="I22" s="97">
        <f>I26+I29+I37+I47+I49+I55+I59+I61+I72</f>
        <v>621987.6299999999</v>
      </c>
      <c r="J22" s="97">
        <f>J26+J29+J37+J47+J49+J55+J59+J61+J72</f>
        <v>95570.44</v>
      </c>
      <c r="K22" s="97">
        <f t="shared" si="3"/>
        <v>202868.8899999999</v>
      </c>
      <c r="L22" s="97">
        <f t="shared" si="4"/>
        <v>-146150.17000000004</v>
      </c>
      <c r="M22" s="97">
        <f t="shared" si="5"/>
        <v>-5300509.67</v>
      </c>
      <c r="N22" s="97">
        <f t="shared" si="6"/>
        <v>-331129.36</v>
      </c>
      <c r="O22" s="98">
        <f t="shared" si="0"/>
        <v>1.484036791101252</v>
      </c>
      <c r="P22" s="98">
        <f t="shared" si="1"/>
        <v>0.8097344382739659</v>
      </c>
      <c r="Q22" s="98">
        <f t="shared" si="2"/>
        <v>0.10502117578002103</v>
      </c>
    </row>
    <row r="23" spans="1:17" ht="16.5" customHeight="1">
      <c r="A23" s="130" t="s">
        <v>40</v>
      </c>
      <c r="B23" s="133" t="s">
        <v>111</v>
      </c>
      <c r="C23" s="75" t="s">
        <v>76</v>
      </c>
      <c r="D23" s="7" t="s">
        <v>160</v>
      </c>
      <c r="E23" s="8">
        <v>8182.98</v>
      </c>
      <c r="F23" s="8">
        <v>135475.5</v>
      </c>
      <c r="G23" s="8">
        <v>15700</v>
      </c>
      <c r="H23" s="8">
        <v>8500</v>
      </c>
      <c r="I23" s="41">
        <v>11880.43</v>
      </c>
      <c r="J23" s="41">
        <v>1973.4699999999998</v>
      </c>
      <c r="K23" s="8">
        <f t="shared" si="3"/>
        <v>3697.4500000000007</v>
      </c>
      <c r="L23" s="8">
        <f t="shared" si="4"/>
        <v>-3819.5699999999997</v>
      </c>
      <c r="M23" s="8">
        <f t="shared" si="5"/>
        <v>-123595.07</v>
      </c>
      <c r="N23" s="8">
        <f t="shared" si="6"/>
        <v>-6526.530000000001</v>
      </c>
      <c r="O23" s="9">
        <f t="shared" si="0"/>
        <v>1.4518463933676975</v>
      </c>
      <c r="P23" s="9">
        <f t="shared" si="1"/>
        <v>0.7567152866242038</v>
      </c>
      <c r="Q23" s="9">
        <f t="shared" si="2"/>
        <v>0.08769430635059476</v>
      </c>
    </row>
    <row r="24" spans="1:17" ht="15.75">
      <c r="A24" s="131"/>
      <c r="B24" s="134"/>
      <c r="C24" s="73" t="s">
        <v>44</v>
      </c>
      <c r="D24" s="7" t="s">
        <v>45</v>
      </c>
      <c r="E24" s="12"/>
      <c r="F24" s="6">
        <v>31937.8</v>
      </c>
      <c r="G24" s="6">
        <f>H24</f>
        <v>0</v>
      </c>
      <c r="H24" s="6">
        <v>0</v>
      </c>
      <c r="I24" s="18">
        <v>0</v>
      </c>
      <c r="J24" s="18">
        <v>0</v>
      </c>
      <c r="K24" s="6">
        <f t="shared" si="3"/>
        <v>0</v>
      </c>
      <c r="L24" s="6">
        <f t="shared" si="4"/>
        <v>0</v>
      </c>
      <c r="M24" s="6">
        <f t="shared" si="5"/>
        <v>-31937.8</v>
      </c>
      <c r="N24" s="6">
        <f t="shared" si="6"/>
        <v>0</v>
      </c>
      <c r="O24" s="9">
        <f t="shared" si="0"/>
      </c>
      <c r="P24" s="9">
        <f t="shared" si="1"/>
      </c>
      <c r="Q24" s="9">
        <f t="shared" si="2"/>
        <v>0</v>
      </c>
    </row>
    <row r="25" spans="1:17" ht="15.75">
      <c r="A25" s="131"/>
      <c r="B25" s="134"/>
      <c r="C25" s="73" t="s">
        <v>77</v>
      </c>
      <c r="D25" s="7" t="s">
        <v>78</v>
      </c>
      <c r="E25" s="8">
        <v>6700.219999999999</v>
      </c>
      <c r="F25" s="8">
        <v>110819.4</v>
      </c>
      <c r="G25" s="8">
        <v>12850</v>
      </c>
      <c r="H25" s="8">
        <v>6600</v>
      </c>
      <c r="I25" s="42">
        <v>7802.9800000000005</v>
      </c>
      <c r="J25" s="42">
        <v>1524.69</v>
      </c>
      <c r="K25" s="8">
        <f t="shared" si="3"/>
        <v>1102.7600000000011</v>
      </c>
      <c r="L25" s="8">
        <f t="shared" si="4"/>
        <v>-5047.0199999999995</v>
      </c>
      <c r="M25" s="8">
        <f t="shared" si="5"/>
        <v>-103016.42</v>
      </c>
      <c r="N25" s="8">
        <f t="shared" si="6"/>
        <v>-5075.3099999999995</v>
      </c>
      <c r="O25" s="9">
        <f t="shared" si="0"/>
        <v>1.1645856404715071</v>
      </c>
      <c r="P25" s="9">
        <f t="shared" si="1"/>
        <v>0.6072357976653697</v>
      </c>
      <c r="Q25" s="9">
        <f t="shared" si="2"/>
        <v>0.07041167882157819</v>
      </c>
    </row>
    <row r="26" spans="1:17" ht="15.75">
      <c r="A26" s="132"/>
      <c r="B26" s="135"/>
      <c r="C26" s="100"/>
      <c r="D26" s="101" t="s">
        <v>13</v>
      </c>
      <c r="E26" s="33">
        <f aca="true" t="shared" si="7" ref="E26:J26">SUM(E23:E25)</f>
        <v>14883.199999999999</v>
      </c>
      <c r="F26" s="33">
        <f t="shared" si="7"/>
        <v>278232.69999999995</v>
      </c>
      <c r="G26" s="33">
        <f t="shared" si="7"/>
        <v>28550</v>
      </c>
      <c r="H26" s="33">
        <f t="shared" si="7"/>
        <v>15100</v>
      </c>
      <c r="I26" s="33">
        <f t="shared" si="7"/>
        <v>19683.41</v>
      </c>
      <c r="J26" s="33">
        <f t="shared" si="7"/>
        <v>3498.16</v>
      </c>
      <c r="K26" s="33">
        <f t="shared" si="3"/>
        <v>4800.210000000001</v>
      </c>
      <c r="L26" s="33">
        <f t="shared" si="4"/>
        <v>-8866.59</v>
      </c>
      <c r="M26" s="33">
        <f t="shared" si="5"/>
        <v>-258549.28999999995</v>
      </c>
      <c r="N26" s="33">
        <f t="shared" si="6"/>
        <v>-11601.84</v>
      </c>
      <c r="O26" s="105">
        <f t="shared" si="0"/>
        <v>1.3225253977639218</v>
      </c>
      <c r="P26" s="105">
        <f t="shared" si="1"/>
        <v>0.6894364273204904</v>
      </c>
      <c r="Q26" s="105">
        <f t="shared" si="2"/>
        <v>0.0707444164542845</v>
      </c>
    </row>
    <row r="27" spans="1:17" ht="15" customHeight="1">
      <c r="A27" s="125">
        <v>951</v>
      </c>
      <c r="B27" s="125" t="s">
        <v>15</v>
      </c>
      <c r="C27" s="75" t="s">
        <v>126</v>
      </c>
      <c r="D27" s="10" t="s">
        <v>47</v>
      </c>
      <c r="E27" s="6">
        <v>3617.5</v>
      </c>
      <c r="F27" s="6">
        <v>91712.1</v>
      </c>
      <c r="G27" s="6">
        <v>7783</v>
      </c>
      <c r="H27" s="6">
        <v>5900</v>
      </c>
      <c r="I27" s="41">
        <v>3654.31</v>
      </c>
      <c r="J27" s="41">
        <v>1715.9099999999999</v>
      </c>
      <c r="K27" s="6">
        <f t="shared" si="3"/>
        <v>36.809999999999945</v>
      </c>
      <c r="L27" s="6">
        <f t="shared" si="4"/>
        <v>-4128.6900000000005</v>
      </c>
      <c r="M27" s="6">
        <f t="shared" si="5"/>
        <v>-88057.79000000001</v>
      </c>
      <c r="N27" s="6">
        <f t="shared" si="6"/>
        <v>-4184.09</v>
      </c>
      <c r="O27" s="9">
        <f t="shared" si="0"/>
        <v>1.0101755355908777</v>
      </c>
      <c r="P27" s="9">
        <f t="shared" si="1"/>
        <v>0.4695246049081331</v>
      </c>
      <c r="Q27" s="9">
        <f t="shared" si="2"/>
        <v>0.0398454511454868</v>
      </c>
    </row>
    <row r="28" spans="1:17" ht="15.75">
      <c r="A28" s="125"/>
      <c r="B28" s="125"/>
      <c r="C28" s="73" t="s">
        <v>125</v>
      </c>
      <c r="D28" s="7" t="s">
        <v>49</v>
      </c>
      <c r="E28" s="6">
        <v>607.56</v>
      </c>
      <c r="F28" s="6">
        <v>14224.9</v>
      </c>
      <c r="G28" s="6">
        <v>631.2</v>
      </c>
      <c r="H28" s="6">
        <v>208.6</v>
      </c>
      <c r="I28" s="41">
        <v>380.28</v>
      </c>
      <c r="J28" s="41">
        <v>174.37</v>
      </c>
      <c r="K28" s="6">
        <f t="shared" si="3"/>
        <v>-227.27999999999997</v>
      </c>
      <c r="L28" s="6">
        <f t="shared" si="4"/>
        <v>-250.92000000000007</v>
      </c>
      <c r="M28" s="6">
        <f t="shared" si="5"/>
        <v>-13844.619999999999</v>
      </c>
      <c r="N28" s="6">
        <f t="shared" si="6"/>
        <v>-34.22999999999999</v>
      </c>
      <c r="O28" s="9">
        <f t="shared" si="0"/>
        <v>0.6259134900256765</v>
      </c>
      <c r="P28" s="9">
        <f t="shared" si="1"/>
        <v>0.6024714828897337</v>
      </c>
      <c r="Q28" s="9">
        <f t="shared" si="2"/>
        <v>0.02673340410125906</v>
      </c>
    </row>
    <row r="29" spans="1:17" ht="15.75">
      <c r="A29" s="125"/>
      <c r="B29" s="125"/>
      <c r="C29" s="100"/>
      <c r="D29" s="106" t="s">
        <v>13</v>
      </c>
      <c r="E29" s="33">
        <f>E27+E28</f>
        <v>4225.0599999999995</v>
      </c>
      <c r="F29" s="33">
        <f>F27+F28</f>
        <v>105937</v>
      </c>
      <c r="G29" s="33">
        <f>G27+G28</f>
        <v>8414.2</v>
      </c>
      <c r="H29" s="33">
        <f>H27+H28</f>
        <v>6108.6</v>
      </c>
      <c r="I29" s="33">
        <f>I27+I28</f>
        <v>4034.59</v>
      </c>
      <c r="J29" s="33">
        <f>J27+J28</f>
        <v>1890.2799999999997</v>
      </c>
      <c r="K29" s="33">
        <f t="shared" si="3"/>
        <v>-190.46999999999935</v>
      </c>
      <c r="L29" s="33">
        <f t="shared" si="4"/>
        <v>-4379.610000000001</v>
      </c>
      <c r="M29" s="33">
        <f t="shared" si="5"/>
        <v>-101902.41</v>
      </c>
      <c r="N29" s="33">
        <f t="shared" si="6"/>
        <v>-4218.320000000001</v>
      </c>
      <c r="O29" s="105">
        <f t="shared" si="0"/>
        <v>0.9549189833990525</v>
      </c>
      <c r="P29" s="105">
        <f t="shared" si="1"/>
        <v>0.4794977537971524</v>
      </c>
      <c r="Q29" s="105">
        <f t="shared" si="2"/>
        <v>0.038084805120024164</v>
      </c>
    </row>
    <row r="30" spans="1:17" ht="15.75">
      <c r="A30" s="138" t="s">
        <v>50</v>
      </c>
      <c r="B30" s="125" t="s">
        <v>51</v>
      </c>
      <c r="C30" s="73" t="s">
        <v>52</v>
      </c>
      <c r="D30" s="7" t="s">
        <v>53</v>
      </c>
      <c r="E30" s="3"/>
      <c r="F30" s="3">
        <v>496</v>
      </c>
      <c r="G30" s="3">
        <f>H30</f>
        <v>0</v>
      </c>
      <c r="H30" s="3">
        <v>0</v>
      </c>
      <c r="I30" s="42">
        <v>0</v>
      </c>
      <c r="J30" s="42">
        <v>0</v>
      </c>
      <c r="K30" s="3">
        <f t="shared" si="3"/>
        <v>0</v>
      </c>
      <c r="L30" s="3">
        <f t="shared" si="4"/>
        <v>0</v>
      </c>
      <c r="M30" s="3">
        <f t="shared" si="5"/>
        <v>-496</v>
      </c>
      <c r="N30" s="3">
        <f t="shared" si="6"/>
        <v>0</v>
      </c>
      <c r="O30" s="9">
        <f t="shared" si="0"/>
      </c>
      <c r="P30" s="9">
        <f t="shared" si="1"/>
      </c>
      <c r="Q30" s="9">
        <f t="shared" si="2"/>
        <v>0</v>
      </c>
    </row>
    <row r="31" spans="1:17" ht="15.75">
      <c r="A31" s="138"/>
      <c r="B31" s="125"/>
      <c r="C31" s="73" t="s">
        <v>54</v>
      </c>
      <c r="D31" s="11" t="s">
        <v>55</v>
      </c>
      <c r="E31" s="3">
        <v>6145.42</v>
      </c>
      <c r="F31" s="3">
        <v>100081.7</v>
      </c>
      <c r="G31" s="3">
        <v>12500</v>
      </c>
      <c r="H31" s="3">
        <v>7000</v>
      </c>
      <c r="I31" s="42">
        <v>8525.75</v>
      </c>
      <c r="J31" s="42">
        <v>3566.5299999999997</v>
      </c>
      <c r="K31" s="3">
        <f t="shared" si="3"/>
        <v>2380.33</v>
      </c>
      <c r="L31" s="3">
        <f t="shared" si="4"/>
        <v>-3974.25</v>
      </c>
      <c r="M31" s="3">
        <f t="shared" si="5"/>
        <v>-91555.95</v>
      </c>
      <c r="N31" s="3">
        <f t="shared" si="6"/>
        <v>-3433.4700000000003</v>
      </c>
      <c r="O31" s="9">
        <f t="shared" si="0"/>
        <v>1.3873339820549286</v>
      </c>
      <c r="P31" s="9">
        <f t="shared" si="1"/>
        <v>0.68206</v>
      </c>
      <c r="Q31" s="9">
        <f t="shared" si="2"/>
        <v>0.08518790148448718</v>
      </c>
    </row>
    <row r="32" spans="1:17" ht="15.75">
      <c r="A32" s="138"/>
      <c r="B32" s="125"/>
      <c r="C32" s="75" t="s">
        <v>46</v>
      </c>
      <c r="D32" s="10" t="s">
        <v>56</v>
      </c>
      <c r="E32" s="3">
        <v>29.17</v>
      </c>
      <c r="F32" s="3">
        <v>557</v>
      </c>
      <c r="G32" s="3">
        <v>92.8</v>
      </c>
      <c r="H32" s="3">
        <v>46.4</v>
      </c>
      <c r="I32" s="42">
        <v>819.85</v>
      </c>
      <c r="J32" s="42">
        <v>0</v>
      </c>
      <c r="K32" s="3">
        <f t="shared" si="3"/>
        <v>790.6800000000001</v>
      </c>
      <c r="L32" s="3">
        <f t="shared" si="4"/>
        <v>727.0500000000001</v>
      </c>
      <c r="M32" s="3">
        <f t="shared" si="5"/>
        <v>262.85</v>
      </c>
      <c r="N32" s="3">
        <f t="shared" si="6"/>
        <v>-46.4</v>
      </c>
      <c r="O32" s="9">
        <f t="shared" si="0"/>
        <v>28.10593075077134</v>
      </c>
      <c r="P32" s="9">
        <f t="shared" si="1"/>
        <v>8.834590517241379</v>
      </c>
      <c r="Q32" s="9">
        <f t="shared" si="2"/>
        <v>1.471903052064632</v>
      </c>
    </row>
    <row r="33" spans="1:17" ht="15.75">
      <c r="A33" s="138"/>
      <c r="B33" s="125"/>
      <c r="C33" s="75" t="s">
        <v>57</v>
      </c>
      <c r="D33" s="10" t="s">
        <v>58</v>
      </c>
      <c r="E33" s="6">
        <f aca="true" t="shared" si="8" ref="E33:J33">E34+E36+E35</f>
        <v>6425.83</v>
      </c>
      <c r="F33" s="12">
        <f t="shared" si="8"/>
        <v>85540.8</v>
      </c>
      <c r="G33" s="12">
        <f t="shared" si="8"/>
        <v>6735.3</v>
      </c>
      <c r="H33" s="12">
        <f t="shared" si="8"/>
        <v>2664.6000000000004</v>
      </c>
      <c r="I33" s="12">
        <f t="shared" si="8"/>
        <v>88901.37</v>
      </c>
      <c r="J33" s="12">
        <f t="shared" si="8"/>
        <v>516.8000000000001</v>
      </c>
      <c r="K33" s="12">
        <f t="shared" si="3"/>
        <v>82475.54</v>
      </c>
      <c r="L33" s="12">
        <f t="shared" si="4"/>
        <v>82166.06999999999</v>
      </c>
      <c r="M33" s="12">
        <f t="shared" si="5"/>
        <v>3360.5699999999924</v>
      </c>
      <c r="N33" s="12">
        <f t="shared" si="6"/>
        <v>-2147.8</v>
      </c>
      <c r="O33" s="9">
        <f t="shared" si="0"/>
        <v>13.83500185968194</v>
      </c>
      <c r="P33" s="9">
        <f t="shared" si="1"/>
        <v>13.199318515879025</v>
      </c>
      <c r="Q33" s="9">
        <f t="shared" si="2"/>
        <v>1.0392861651983614</v>
      </c>
    </row>
    <row r="34" spans="1:17" ht="15.75">
      <c r="A34" s="138"/>
      <c r="B34" s="125"/>
      <c r="C34" s="76" t="s">
        <v>128</v>
      </c>
      <c r="D34" s="13" t="s">
        <v>59</v>
      </c>
      <c r="E34" s="14">
        <v>3186.83</v>
      </c>
      <c r="F34" s="14">
        <v>48594.6</v>
      </c>
      <c r="G34" s="14">
        <v>2352.8</v>
      </c>
      <c r="H34" s="14">
        <v>602.8</v>
      </c>
      <c r="I34" s="44">
        <v>85594.4</v>
      </c>
      <c r="J34" s="44">
        <v>-407.9</v>
      </c>
      <c r="K34" s="14">
        <f t="shared" si="3"/>
        <v>82407.56999999999</v>
      </c>
      <c r="L34" s="14">
        <f t="shared" si="4"/>
        <v>83241.59999999999</v>
      </c>
      <c r="M34" s="14">
        <f t="shared" si="5"/>
        <v>36999.799999999996</v>
      </c>
      <c r="N34" s="14">
        <f t="shared" si="6"/>
        <v>-1010.6999999999999</v>
      </c>
      <c r="O34" s="9">
        <f t="shared" si="0"/>
        <v>26.858790710517976</v>
      </c>
      <c r="P34" s="9">
        <f t="shared" si="1"/>
        <v>36.37980278816728</v>
      </c>
      <c r="Q34" s="9">
        <f t="shared" si="2"/>
        <v>1.761397356907969</v>
      </c>
    </row>
    <row r="35" spans="1:17" ht="15.75">
      <c r="A35" s="138"/>
      <c r="B35" s="125"/>
      <c r="C35" s="76" t="s">
        <v>129</v>
      </c>
      <c r="D35" s="13" t="s">
        <v>60</v>
      </c>
      <c r="E35" s="14">
        <v>106.51</v>
      </c>
      <c r="F35" s="14">
        <v>1867.8</v>
      </c>
      <c r="G35" s="14">
        <v>0</v>
      </c>
      <c r="H35" s="14">
        <v>0</v>
      </c>
      <c r="I35" s="44">
        <v>0</v>
      </c>
      <c r="J35" s="44">
        <v>0</v>
      </c>
      <c r="K35" s="14">
        <f t="shared" si="3"/>
        <v>-106.51</v>
      </c>
      <c r="L35" s="14">
        <f t="shared" si="4"/>
        <v>0</v>
      </c>
      <c r="M35" s="14">
        <f t="shared" si="5"/>
        <v>-1867.8</v>
      </c>
      <c r="N35" s="14">
        <f t="shared" si="6"/>
        <v>0</v>
      </c>
      <c r="O35" s="9">
        <f t="shared" si="0"/>
        <v>0</v>
      </c>
      <c r="P35" s="9">
        <f t="shared" si="1"/>
      </c>
      <c r="Q35" s="9">
        <f t="shared" si="2"/>
        <v>0</v>
      </c>
    </row>
    <row r="36" spans="1:17" ht="15.75">
      <c r="A36" s="138"/>
      <c r="B36" s="125"/>
      <c r="C36" s="76" t="s">
        <v>127</v>
      </c>
      <c r="D36" s="13" t="s">
        <v>61</v>
      </c>
      <c r="E36" s="14">
        <v>3132.49</v>
      </c>
      <c r="F36" s="14">
        <v>35078.4</v>
      </c>
      <c r="G36" s="14">
        <v>4382.5</v>
      </c>
      <c r="H36" s="14">
        <v>2061.8</v>
      </c>
      <c r="I36" s="33">
        <v>3306.9700000000003</v>
      </c>
      <c r="J36" s="44">
        <v>924.7</v>
      </c>
      <c r="K36" s="14">
        <f t="shared" si="3"/>
        <v>174.48000000000047</v>
      </c>
      <c r="L36" s="14">
        <f t="shared" si="4"/>
        <v>-1075.5299999999997</v>
      </c>
      <c r="M36" s="14">
        <f t="shared" si="5"/>
        <v>-31771.43</v>
      </c>
      <c r="N36" s="14">
        <f t="shared" si="6"/>
        <v>-1137.1000000000001</v>
      </c>
      <c r="O36" s="9">
        <f t="shared" si="0"/>
        <v>1.0557000980051015</v>
      </c>
      <c r="P36" s="9">
        <f t="shared" si="1"/>
        <v>0.7545852823730748</v>
      </c>
      <c r="Q36" s="9">
        <f t="shared" si="2"/>
        <v>0.09427368409049444</v>
      </c>
    </row>
    <row r="37" spans="1:17" ht="15.75">
      <c r="A37" s="138"/>
      <c r="B37" s="138"/>
      <c r="C37" s="100"/>
      <c r="D37" s="106" t="s">
        <v>13</v>
      </c>
      <c r="E37" s="33">
        <f>SUM(E30:E33)</f>
        <v>12600.42</v>
      </c>
      <c r="F37" s="33">
        <f>SUM(F30:F33)</f>
        <v>186675.5</v>
      </c>
      <c r="G37" s="33">
        <f>SUM(G30:G33)</f>
        <v>19328.1</v>
      </c>
      <c r="H37" s="33">
        <f>SUM(H30:H33)</f>
        <v>9711</v>
      </c>
      <c r="I37" s="33">
        <f>SUM(I30:I33)</f>
        <v>98246.97</v>
      </c>
      <c r="J37" s="33">
        <f>SUM(J30:J33)</f>
        <v>4083.33</v>
      </c>
      <c r="K37" s="33">
        <f t="shared" si="3"/>
        <v>85646.55</v>
      </c>
      <c r="L37" s="33">
        <f t="shared" si="4"/>
        <v>78918.87</v>
      </c>
      <c r="M37" s="33">
        <f t="shared" si="5"/>
        <v>-88428.53</v>
      </c>
      <c r="N37" s="33">
        <f t="shared" si="6"/>
        <v>-5627.67</v>
      </c>
      <c r="O37" s="105">
        <f aca="true" t="shared" si="9" ref="O37:O68">_xlfn.IFERROR(I37/E37,"")</f>
        <v>7.797118667472989</v>
      </c>
      <c r="P37" s="105">
        <f aca="true" t="shared" si="10" ref="P37:P68">_xlfn.IFERROR(I37/G37,"")</f>
        <v>5.083115774442392</v>
      </c>
      <c r="Q37" s="105">
        <f aca="true" t="shared" si="11" ref="Q37:Q68">_xlfn.IFERROR(I37/F37,"")</f>
        <v>0.5262981483911922</v>
      </c>
    </row>
    <row r="38" spans="1:17" ht="31.5">
      <c r="A38" s="138" t="s">
        <v>110</v>
      </c>
      <c r="B38" s="125" t="s">
        <v>23</v>
      </c>
      <c r="C38" s="75" t="s">
        <v>143</v>
      </c>
      <c r="D38" s="10" t="s">
        <v>63</v>
      </c>
      <c r="E38" s="12">
        <v>15725.11</v>
      </c>
      <c r="F38" s="12">
        <v>326627.4</v>
      </c>
      <c r="G38" s="12">
        <v>54600.5</v>
      </c>
      <c r="H38" s="12">
        <v>46600.5</v>
      </c>
      <c r="I38" s="43">
        <v>40147.64</v>
      </c>
      <c r="J38" s="43">
        <v>20996.16</v>
      </c>
      <c r="K38" s="12">
        <f t="shared" si="3"/>
        <v>24422.53</v>
      </c>
      <c r="L38" s="12">
        <f t="shared" si="4"/>
        <v>-14452.86</v>
      </c>
      <c r="M38" s="12">
        <f t="shared" si="5"/>
        <v>-286479.76</v>
      </c>
      <c r="N38" s="12">
        <f t="shared" si="6"/>
        <v>-25604.34</v>
      </c>
      <c r="O38" s="9">
        <f t="shared" si="9"/>
        <v>2.553091202541667</v>
      </c>
      <c r="P38" s="9">
        <f t="shared" si="10"/>
        <v>0.7352980284063333</v>
      </c>
      <c r="Q38" s="9">
        <f t="shared" si="11"/>
        <v>0.12291571374599926</v>
      </c>
    </row>
    <row r="39" spans="1:17" ht="20.25" customHeight="1">
      <c r="A39" s="138"/>
      <c r="B39" s="125"/>
      <c r="C39" s="75" t="s">
        <v>141</v>
      </c>
      <c r="D39" s="10" t="s">
        <v>64</v>
      </c>
      <c r="E39" s="12">
        <v>-3504.64</v>
      </c>
      <c r="F39" s="12">
        <v>245061.4</v>
      </c>
      <c r="G39" s="12">
        <v>19400</v>
      </c>
      <c r="H39" s="12">
        <v>18800</v>
      </c>
      <c r="I39" s="43">
        <v>7471.24</v>
      </c>
      <c r="J39" s="43">
        <v>2663.2599999999998</v>
      </c>
      <c r="K39" s="12">
        <f t="shared" si="3"/>
        <v>10975.88</v>
      </c>
      <c r="L39" s="12">
        <f t="shared" si="4"/>
        <v>-11928.76</v>
      </c>
      <c r="M39" s="12">
        <f t="shared" si="5"/>
        <v>-237590.16</v>
      </c>
      <c r="N39" s="12">
        <f t="shared" si="6"/>
        <v>-16136.74</v>
      </c>
      <c r="O39" s="9">
        <f t="shared" si="9"/>
        <v>-2.131813823959094</v>
      </c>
      <c r="P39" s="9">
        <f t="shared" si="10"/>
        <v>0.38511546391752577</v>
      </c>
      <c r="Q39" s="9">
        <f t="shared" si="11"/>
        <v>0.03048721667304602</v>
      </c>
    </row>
    <row r="40" spans="1:17" ht="31.5">
      <c r="A40" s="138"/>
      <c r="B40" s="125"/>
      <c r="C40" s="73" t="s">
        <v>146</v>
      </c>
      <c r="D40" s="7" t="s">
        <v>65</v>
      </c>
      <c r="E40" s="12">
        <v>848.54</v>
      </c>
      <c r="F40" s="6">
        <v>48566.2</v>
      </c>
      <c r="G40" s="6">
        <v>7400</v>
      </c>
      <c r="H40" s="6">
        <v>7000</v>
      </c>
      <c r="I40" s="43">
        <v>1251.56</v>
      </c>
      <c r="J40" s="43">
        <v>1013.75</v>
      </c>
      <c r="K40" s="6">
        <f t="shared" si="3"/>
        <v>403.02</v>
      </c>
      <c r="L40" s="6">
        <f t="shared" si="4"/>
        <v>-6148.4400000000005</v>
      </c>
      <c r="M40" s="6">
        <f t="shared" si="5"/>
        <v>-47314.64</v>
      </c>
      <c r="N40" s="6">
        <f t="shared" si="6"/>
        <v>-5986.25</v>
      </c>
      <c r="O40" s="9">
        <f t="shared" si="9"/>
        <v>1.4749569849388362</v>
      </c>
      <c r="P40" s="9">
        <f t="shared" si="10"/>
        <v>0.16912972972972973</v>
      </c>
      <c r="Q40" s="9">
        <f t="shared" si="11"/>
        <v>0.02577018584941791</v>
      </c>
    </row>
    <row r="41" spans="1:17" ht="15.75" hidden="1">
      <c r="A41" s="141"/>
      <c r="B41" s="144"/>
      <c r="C41" s="77" t="s">
        <v>140</v>
      </c>
      <c r="D41" s="64" t="s">
        <v>64</v>
      </c>
      <c r="E41" s="65"/>
      <c r="F41" s="50"/>
      <c r="G41" s="50">
        <f>H41</f>
        <v>0</v>
      </c>
      <c r="H41" s="50"/>
      <c r="I41" s="66">
        <v>0</v>
      </c>
      <c r="J41" s="66">
        <v>0</v>
      </c>
      <c r="K41" s="50">
        <f t="shared" si="3"/>
        <v>0</v>
      </c>
      <c r="L41" s="50">
        <f t="shared" si="4"/>
        <v>0</v>
      </c>
      <c r="M41" s="50">
        <f t="shared" si="5"/>
        <v>0</v>
      </c>
      <c r="N41" s="50">
        <f t="shared" si="6"/>
        <v>0</v>
      </c>
      <c r="O41" s="52">
        <f t="shared" si="9"/>
      </c>
      <c r="P41" s="52">
        <f t="shared" si="10"/>
      </c>
      <c r="Q41" s="52">
        <f t="shared" si="11"/>
      </c>
    </row>
    <row r="42" spans="1:17" ht="31.5">
      <c r="A42" s="142"/>
      <c r="B42" s="145"/>
      <c r="C42" s="78" t="s">
        <v>116</v>
      </c>
      <c r="D42" s="15" t="s">
        <v>117</v>
      </c>
      <c r="E42" s="6">
        <v>626.65</v>
      </c>
      <c r="F42" s="6">
        <v>2948.3</v>
      </c>
      <c r="G42" s="6">
        <f>H42</f>
        <v>0</v>
      </c>
      <c r="H42" s="6">
        <v>0</v>
      </c>
      <c r="I42" s="43">
        <v>989.4100000000001</v>
      </c>
      <c r="J42" s="43">
        <v>696.69</v>
      </c>
      <c r="K42" s="6">
        <f t="shared" si="3"/>
        <v>362.7600000000001</v>
      </c>
      <c r="L42" s="6">
        <f t="shared" si="4"/>
        <v>989.4100000000001</v>
      </c>
      <c r="M42" s="6">
        <f t="shared" si="5"/>
        <v>-1958.89</v>
      </c>
      <c r="N42" s="6">
        <f t="shared" si="6"/>
        <v>696.69</v>
      </c>
      <c r="O42" s="9">
        <f t="shared" si="9"/>
        <v>1.5788877363759677</v>
      </c>
      <c r="P42" s="9">
        <f t="shared" si="10"/>
      </c>
      <c r="Q42" s="9">
        <f t="shared" si="11"/>
        <v>0.33558660923243905</v>
      </c>
    </row>
    <row r="43" spans="1:17" ht="15.75">
      <c r="A43" s="143"/>
      <c r="B43" s="146"/>
      <c r="C43" s="79" t="s">
        <v>133</v>
      </c>
      <c r="D43" s="16" t="s">
        <v>130</v>
      </c>
      <c r="E43" s="6">
        <v>56.27</v>
      </c>
      <c r="F43" s="6"/>
      <c r="G43" s="6"/>
      <c r="H43" s="6"/>
      <c r="I43" s="43">
        <v>7.5</v>
      </c>
      <c r="J43" s="43">
        <v>0</v>
      </c>
      <c r="K43" s="6">
        <f t="shared" si="3"/>
        <v>-48.77</v>
      </c>
      <c r="L43" s="6">
        <f t="shared" si="4"/>
        <v>7.5</v>
      </c>
      <c r="M43" s="6">
        <f t="shared" si="5"/>
        <v>7.5</v>
      </c>
      <c r="N43" s="6">
        <f t="shared" si="6"/>
        <v>0</v>
      </c>
      <c r="O43" s="9">
        <f t="shared" si="9"/>
        <v>0.1332859427759019</v>
      </c>
      <c r="P43" s="9">
        <f t="shared" si="10"/>
      </c>
      <c r="Q43" s="9">
        <f t="shared" si="11"/>
      </c>
    </row>
    <row r="44" spans="1:17" ht="33.75" customHeight="1">
      <c r="A44" s="138"/>
      <c r="B44" s="125"/>
      <c r="C44" s="75" t="s">
        <v>66</v>
      </c>
      <c r="D44" s="10" t="s">
        <v>67</v>
      </c>
      <c r="E44" s="3">
        <v>454.75</v>
      </c>
      <c r="F44" s="3">
        <v>104142</v>
      </c>
      <c r="G44" s="3">
        <v>7840</v>
      </c>
      <c r="H44" s="3">
        <v>7400</v>
      </c>
      <c r="I44" s="43">
        <v>18917.92</v>
      </c>
      <c r="J44" s="43">
        <v>2199.08</v>
      </c>
      <c r="K44" s="3">
        <f t="shared" si="3"/>
        <v>18463.17</v>
      </c>
      <c r="L44" s="3">
        <f t="shared" si="4"/>
        <v>11077.919999999998</v>
      </c>
      <c r="M44" s="3">
        <f t="shared" si="5"/>
        <v>-85224.08</v>
      </c>
      <c r="N44" s="3">
        <f t="shared" si="6"/>
        <v>-5200.92</v>
      </c>
      <c r="O44" s="9">
        <f t="shared" si="9"/>
        <v>41.600703683342495</v>
      </c>
      <c r="P44" s="9">
        <f t="shared" si="10"/>
        <v>2.413</v>
      </c>
      <c r="Q44" s="9">
        <f t="shared" si="11"/>
        <v>0.18165504791534634</v>
      </c>
    </row>
    <row r="45" spans="1:17" ht="31.5" hidden="1">
      <c r="A45" s="138"/>
      <c r="B45" s="125"/>
      <c r="C45" s="80" t="s">
        <v>68</v>
      </c>
      <c r="D45" s="64" t="s">
        <v>69</v>
      </c>
      <c r="E45" s="67"/>
      <c r="F45" s="67"/>
      <c r="G45" s="67">
        <f>H45</f>
        <v>0</v>
      </c>
      <c r="H45" s="67"/>
      <c r="I45" s="66">
        <v>0</v>
      </c>
      <c r="J45" s="66">
        <v>0</v>
      </c>
      <c r="K45" s="67">
        <f t="shared" si="3"/>
        <v>0</v>
      </c>
      <c r="L45" s="67">
        <f t="shared" si="4"/>
        <v>0</v>
      </c>
      <c r="M45" s="67">
        <f t="shared" si="5"/>
        <v>0</v>
      </c>
      <c r="N45" s="67">
        <f t="shared" si="6"/>
        <v>0</v>
      </c>
      <c r="O45" s="52">
        <f t="shared" si="9"/>
      </c>
      <c r="P45" s="52">
        <f t="shared" si="10"/>
      </c>
      <c r="Q45" s="52">
        <f t="shared" si="11"/>
      </c>
    </row>
    <row r="46" spans="1:17" ht="31.5">
      <c r="A46" s="138"/>
      <c r="B46" s="125"/>
      <c r="C46" s="75" t="s">
        <v>70</v>
      </c>
      <c r="D46" s="10" t="s">
        <v>71</v>
      </c>
      <c r="E46" s="3">
        <v>6276.13</v>
      </c>
      <c r="F46" s="3">
        <v>45272.2</v>
      </c>
      <c r="G46" s="3">
        <v>3200</v>
      </c>
      <c r="H46" s="3">
        <v>2200</v>
      </c>
      <c r="I46" s="42">
        <v>11730.48</v>
      </c>
      <c r="J46" s="42">
        <v>5980.84</v>
      </c>
      <c r="K46" s="3">
        <f t="shared" si="3"/>
        <v>5454.349999999999</v>
      </c>
      <c r="L46" s="3">
        <f t="shared" si="4"/>
        <v>8530.48</v>
      </c>
      <c r="M46" s="3">
        <f t="shared" si="5"/>
        <v>-33541.72</v>
      </c>
      <c r="N46" s="3">
        <f t="shared" si="6"/>
        <v>3780.84</v>
      </c>
      <c r="O46" s="9">
        <f t="shared" si="9"/>
        <v>1.8690626229858207</v>
      </c>
      <c r="P46" s="9">
        <f t="shared" si="10"/>
        <v>3.665775</v>
      </c>
      <c r="Q46" s="9">
        <f t="shared" si="11"/>
        <v>0.25911000569886156</v>
      </c>
    </row>
    <row r="47" spans="1:17" ht="15.75">
      <c r="A47" s="138"/>
      <c r="B47" s="138"/>
      <c r="C47" s="107"/>
      <c r="D47" s="106" t="s">
        <v>13</v>
      </c>
      <c r="E47" s="33">
        <f>SUM(E38:E46)</f>
        <v>20482.81</v>
      </c>
      <c r="F47" s="33">
        <f>SUM(F38:F46)</f>
        <v>772617.5</v>
      </c>
      <c r="G47" s="33">
        <f>SUM(G38:G46)</f>
        <v>92440.5</v>
      </c>
      <c r="H47" s="33">
        <f>SUM(H38:H46)</f>
        <v>82000.5</v>
      </c>
      <c r="I47" s="33">
        <f>SUM(I38:I46)</f>
        <v>80515.74999999999</v>
      </c>
      <c r="J47" s="33">
        <f>SUM(J38:J46)</f>
        <v>33549.78</v>
      </c>
      <c r="K47" s="33">
        <f t="shared" si="3"/>
        <v>60032.93999999999</v>
      </c>
      <c r="L47" s="33">
        <f t="shared" si="4"/>
        <v>-11924.750000000015</v>
      </c>
      <c r="M47" s="33">
        <f t="shared" si="5"/>
        <v>-692101.75</v>
      </c>
      <c r="N47" s="33">
        <f t="shared" si="6"/>
        <v>-48450.72</v>
      </c>
      <c r="O47" s="9">
        <f t="shared" si="9"/>
        <v>3.9308937592058895</v>
      </c>
      <c r="P47" s="9">
        <f t="shared" si="10"/>
        <v>0.8710008059238102</v>
      </c>
      <c r="Q47" s="9">
        <f t="shared" si="11"/>
        <v>0.10421165712658591</v>
      </c>
    </row>
    <row r="48" spans="1:17" ht="15.75">
      <c r="A48" s="138" t="s">
        <v>72</v>
      </c>
      <c r="B48" s="125" t="s">
        <v>73</v>
      </c>
      <c r="C48" s="73" t="s">
        <v>44</v>
      </c>
      <c r="D48" s="7" t="s">
        <v>45</v>
      </c>
      <c r="E48" s="8"/>
      <c r="F48" s="8">
        <v>4487</v>
      </c>
      <c r="G48" s="8">
        <f>H48</f>
        <v>0</v>
      </c>
      <c r="H48" s="8">
        <v>0</v>
      </c>
      <c r="I48" s="42">
        <v>0</v>
      </c>
      <c r="J48" s="42">
        <v>0</v>
      </c>
      <c r="K48" s="8">
        <f t="shared" si="3"/>
        <v>0</v>
      </c>
      <c r="L48" s="8">
        <f t="shared" si="4"/>
        <v>0</v>
      </c>
      <c r="M48" s="8">
        <f t="shared" si="5"/>
        <v>-4487</v>
      </c>
      <c r="N48" s="8">
        <f t="shared" si="6"/>
        <v>0</v>
      </c>
      <c r="O48" s="9">
        <f t="shared" si="9"/>
      </c>
      <c r="P48" s="9">
        <f t="shared" si="10"/>
      </c>
      <c r="Q48" s="9">
        <f t="shared" si="11"/>
        <v>0</v>
      </c>
    </row>
    <row r="49" spans="1:17" ht="15.75">
      <c r="A49" s="138"/>
      <c r="B49" s="125"/>
      <c r="C49" s="107"/>
      <c r="D49" s="108" t="s">
        <v>13</v>
      </c>
      <c r="E49" s="109">
        <f aca="true" t="shared" si="12" ref="E49:J49">SUM(E48:E48)</f>
        <v>0</v>
      </c>
      <c r="F49" s="109">
        <f t="shared" si="12"/>
        <v>4487</v>
      </c>
      <c r="G49" s="109">
        <f t="shared" si="12"/>
        <v>0</v>
      </c>
      <c r="H49" s="109">
        <f t="shared" si="12"/>
        <v>0</v>
      </c>
      <c r="I49" s="109">
        <f t="shared" si="12"/>
        <v>0</v>
      </c>
      <c r="J49" s="109">
        <f t="shared" si="12"/>
        <v>0</v>
      </c>
      <c r="K49" s="109">
        <f t="shared" si="3"/>
        <v>0</v>
      </c>
      <c r="L49" s="109">
        <f t="shared" si="4"/>
        <v>0</v>
      </c>
      <c r="M49" s="109">
        <f t="shared" si="5"/>
        <v>-4487</v>
      </c>
      <c r="N49" s="109">
        <f t="shared" si="6"/>
        <v>0</v>
      </c>
      <c r="O49" s="110">
        <f t="shared" si="9"/>
      </c>
      <c r="P49" s="110">
        <f t="shared" si="10"/>
      </c>
      <c r="Q49" s="110">
        <f t="shared" si="11"/>
        <v>0</v>
      </c>
    </row>
    <row r="50" spans="1:17" ht="15.75" hidden="1">
      <c r="A50" s="130" t="s">
        <v>75</v>
      </c>
      <c r="B50" s="133" t="s">
        <v>112</v>
      </c>
      <c r="C50" s="81" t="s">
        <v>44</v>
      </c>
      <c r="D50" s="60" t="s">
        <v>45</v>
      </c>
      <c r="E50" s="61"/>
      <c r="F50" s="61"/>
      <c r="G50" s="61">
        <f>H50</f>
        <v>0</v>
      </c>
      <c r="H50" s="61"/>
      <c r="I50" s="62">
        <v>0</v>
      </c>
      <c r="J50" s="62">
        <v>0</v>
      </c>
      <c r="K50" s="61">
        <f t="shared" si="3"/>
        <v>0</v>
      </c>
      <c r="L50" s="61">
        <f t="shared" si="4"/>
        <v>0</v>
      </c>
      <c r="M50" s="61">
        <f t="shared" si="5"/>
        <v>0</v>
      </c>
      <c r="N50" s="61">
        <f t="shared" si="6"/>
        <v>0</v>
      </c>
      <c r="O50" s="63">
        <f t="shared" si="9"/>
      </c>
      <c r="P50" s="63">
        <f t="shared" si="10"/>
      </c>
      <c r="Q50" s="63">
        <f t="shared" si="11"/>
      </c>
    </row>
    <row r="51" spans="1:17" ht="15.75">
      <c r="A51" s="130"/>
      <c r="B51" s="133"/>
      <c r="C51" s="82" t="s">
        <v>121</v>
      </c>
      <c r="D51" s="17" t="s">
        <v>145</v>
      </c>
      <c r="E51" s="8">
        <v>34994.79</v>
      </c>
      <c r="F51" s="8">
        <v>537127.7</v>
      </c>
      <c r="G51" s="8">
        <v>78309</v>
      </c>
      <c r="H51" s="8">
        <v>40941.2</v>
      </c>
      <c r="I51" s="42">
        <v>51371.59</v>
      </c>
      <c r="J51" s="42">
        <v>3837.53</v>
      </c>
      <c r="K51" s="8">
        <f t="shared" si="3"/>
        <v>16376.799999999996</v>
      </c>
      <c r="L51" s="8">
        <f t="shared" si="4"/>
        <v>-26937.410000000003</v>
      </c>
      <c r="M51" s="8">
        <f t="shared" si="5"/>
        <v>-485756.11</v>
      </c>
      <c r="N51" s="8">
        <f t="shared" si="6"/>
        <v>-37103.67</v>
      </c>
      <c r="O51" s="9">
        <f t="shared" si="9"/>
        <v>1.4679782333313043</v>
      </c>
      <c r="P51" s="9">
        <f t="shared" si="10"/>
        <v>0.656011314152907</v>
      </c>
      <c r="Q51" s="9">
        <f t="shared" si="11"/>
        <v>0.09564129721851992</v>
      </c>
    </row>
    <row r="52" spans="1:17" ht="15.75">
      <c r="A52" s="147"/>
      <c r="B52" s="148"/>
      <c r="C52" s="82" t="s">
        <v>122</v>
      </c>
      <c r="D52" s="17" t="s">
        <v>118</v>
      </c>
      <c r="E52" s="18">
        <v>33403.53</v>
      </c>
      <c r="F52" s="18">
        <v>354489</v>
      </c>
      <c r="G52" s="18">
        <v>62404.7</v>
      </c>
      <c r="H52" s="18">
        <v>30317.2</v>
      </c>
      <c r="I52" s="42">
        <v>36100.24</v>
      </c>
      <c r="J52" s="42">
        <v>1933.88</v>
      </c>
      <c r="K52" s="18">
        <f t="shared" si="3"/>
        <v>2696.709999999999</v>
      </c>
      <c r="L52" s="18">
        <f t="shared" si="4"/>
        <v>-26304.46</v>
      </c>
      <c r="M52" s="18">
        <f t="shared" si="5"/>
        <v>-318388.76</v>
      </c>
      <c r="N52" s="18">
        <f t="shared" si="6"/>
        <v>-28383.32</v>
      </c>
      <c r="O52" s="9">
        <f t="shared" si="9"/>
        <v>1.0807312879806414</v>
      </c>
      <c r="P52" s="9">
        <f t="shared" si="10"/>
        <v>0.5784859153236855</v>
      </c>
      <c r="Q52" s="9">
        <f t="shared" si="11"/>
        <v>0.10183740539198677</v>
      </c>
    </row>
    <row r="53" spans="1:17" ht="18" customHeight="1">
      <c r="A53" s="130"/>
      <c r="B53" s="133"/>
      <c r="C53" s="82" t="s">
        <v>123</v>
      </c>
      <c r="D53" s="17" t="s">
        <v>119</v>
      </c>
      <c r="E53" s="8">
        <v>280431.45</v>
      </c>
      <c r="F53" s="8">
        <v>3510723.4</v>
      </c>
      <c r="G53" s="8">
        <v>460800.7</v>
      </c>
      <c r="H53" s="8">
        <v>232200.2</v>
      </c>
      <c r="I53" s="42">
        <v>309900</v>
      </c>
      <c r="J53" s="42">
        <v>40987.350000000006</v>
      </c>
      <c r="K53" s="8">
        <f t="shared" si="3"/>
        <v>29468.54999999999</v>
      </c>
      <c r="L53" s="8">
        <f t="shared" si="4"/>
        <v>-150900.7</v>
      </c>
      <c r="M53" s="8">
        <f t="shared" si="5"/>
        <v>-3200823.4</v>
      </c>
      <c r="N53" s="8">
        <f t="shared" si="6"/>
        <v>-191212.85</v>
      </c>
      <c r="O53" s="9">
        <f t="shared" si="9"/>
        <v>1.1050828999386482</v>
      </c>
      <c r="P53" s="9">
        <f t="shared" si="10"/>
        <v>0.6725250200357769</v>
      </c>
      <c r="Q53" s="9">
        <f t="shared" si="11"/>
        <v>0.08827240562443626</v>
      </c>
    </row>
    <row r="54" spans="1:17" ht="18" customHeight="1">
      <c r="A54" s="147"/>
      <c r="B54" s="148"/>
      <c r="C54" s="82" t="s">
        <v>142</v>
      </c>
      <c r="D54" s="17" t="s">
        <v>120</v>
      </c>
      <c r="E54" s="8">
        <v>16.8</v>
      </c>
      <c r="F54" s="8"/>
      <c r="G54" s="8"/>
      <c r="H54" s="8"/>
      <c r="I54" s="42">
        <v>115.15</v>
      </c>
      <c r="J54" s="42">
        <v>38.3</v>
      </c>
      <c r="K54" s="8">
        <f t="shared" si="3"/>
        <v>98.35000000000001</v>
      </c>
      <c r="L54" s="8">
        <f t="shared" si="4"/>
        <v>115.15</v>
      </c>
      <c r="M54" s="8">
        <f t="shared" si="5"/>
        <v>115.15</v>
      </c>
      <c r="N54" s="8">
        <f t="shared" si="6"/>
        <v>38.3</v>
      </c>
      <c r="O54" s="9">
        <f t="shared" si="9"/>
        <v>6.854166666666667</v>
      </c>
      <c r="P54" s="9">
        <f t="shared" si="10"/>
      </c>
      <c r="Q54" s="9">
        <f t="shared" si="11"/>
      </c>
    </row>
    <row r="55" spans="1:17" ht="15.75">
      <c r="A55" s="130"/>
      <c r="B55" s="133"/>
      <c r="C55" s="111"/>
      <c r="D55" s="112" t="s">
        <v>13</v>
      </c>
      <c r="E55" s="113">
        <f aca="true" t="shared" si="13" ref="E55:J55">SUM(E50:E54)</f>
        <v>348846.57</v>
      </c>
      <c r="F55" s="113">
        <f t="shared" si="13"/>
        <v>4402340.1</v>
      </c>
      <c r="G55" s="113">
        <f t="shared" si="13"/>
        <v>601514.4</v>
      </c>
      <c r="H55" s="113">
        <f t="shared" si="13"/>
        <v>303458.6</v>
      </c>
      <c r="I55" s="113">
        <f t="shared" si="13"/>
        <v>397486.98</v>
      </c>
      <c r="J55" s="113">
        <f t="shared" si="13"/>
        <v>46797.06000000001</v>
      </c>
      <c r="K55" s="113">
        <f t="shared" si="3"/>
        <v>48640.409999999974</v>
      </c>
      <c r="L55" s="113">
        <f t="shared" si="4"/>
        <v>-204027.42000000004</v>
      </c>
      <c r="M55" s="113">
        <f t="shared" si="5"/>
        <v>-4004853.1199999996</v>
      </c>
      <c r="N55" s="113">
        <f t="shared" si="6"/>
        <v>-256661.53999999998</v>
      </c>
      <c r="O55" s="9">
        <f t="shared" si="9"/>
        <v>1.1394321004790158</v>
      </c>
      <c r="P55" s="9">
        <f t="shared" si="10"/>
        <v>0.6608104145137672</v>
      </c>
      <c r="Q55" s="9">
        <f t="shared" si="11"/>
        <v>0.09028993012148244</v>
      </c>
    </row>
    <row r="56" spans="1:17" ht="15.75">
      <c r="A56" s="149">
        <v>991</v>
      </c>
      <c r="B56" s="149" t="s">
        <v>79</v>
      </c>
      <c r="C56" s="75" t="s">
        <v>46</v>
      </c>
      <c r="D56" s="10" t="s">
        <v>80</v>
      </c>
      <c r="E56" s="6">
        <v>4097.43</v>
      </c>
      <c r="F56" s="6">
        <v>54298.2</v>
      </c>
      <c r="G56" s="6">
        <v>8000</v>
      </c>
      <c r="H56" s="6">
        <v>4500</v>
      </c>
      <c r="I56" s="43">
        <v>4641.21</v>
      </c>
      <c r="J56" s="43">
        <v>551.9000000000001</v>
      </c>
      <c r="K56" s="6">
        <f t="shared" si="3"/>
        <v>543.7799999999997</v>
      </c>
      <c r="L56" s="6">
        <f t="shared" si="4"/>
        <v>-3358.79</v>
      </c>
      <c r="M56" s="6">
        <f t="shared" si="5"/>
        <v>-49656.99</v>
      </c>
      <c r="N56" s="6">
        <f t="shared" si="6"/>
        <v>-3948.1</v>
      </c>
      <c r="O56" s="9">
        <f t="shared" si="9"/>
        <v>1.1327124563445867</v>
      </c>
      <c r="P56" s="9">
        <f t="shared" si="10"/>
        <v>0.58015125</v>
      </c>
      <c r="Q56" s="9">
        <f t="shared" si="11"/>
        <v>0.08547631413196018</v>
      </c>
    </row>
    <row r="57" spans="1:17" ht="15.75" hidden="1">
      <c r="A57" s="149"/>
      <c r="B57" s="149"/>
      <c r="C57" s="81" t="s">
        <v>81</v>
      </c>
      <c r="D57" s="49" t="s">
        <v>82</v>
      </c>
      <c r="E57" s="50"/>
      <c r="F57" s="50"/>
      <c r="G57" s="50">
        <f>H57</f>
        <v>0</v>
      </c>
      <c r="H57" s="50"/>
      <c r="I57" s="66">
        <v>0</v>
      </c>
      <c r="J57" s="66">
        <v>0</v>
      </c>
      <c r="K57" s="50">
        <f t="shared" si="3"/>
        <v>0</v>
      </c>
      <c r="L57" s="50">
        <f t="shared" si="4"/>
        <v>0</v>
      </c>
      <c r="M57" s="50">
        <f t="shared" si="5"/>
        <v>0</v>
      </c>
      <c r="N57" s="50">
        <f t="shared" si="6"/>
        <v>0</v>
      </c>
      <c r="O57" s="52">
        <f t="shared" si="9"/>
      </c>
      <c r="P57" s="52">
        <f t="shared" si="10"/>
      </c>
      <c r="Q57" s="52">
        <f t="shared" si="11"/>
      </c>
    </row>
    <row r="58" spans="1:17" ht="15.75" hidden="1">
      <c r="A58" s="149"/>
      <c r="B58" s="149"/>
      <c r="C58" s="81" t="s">
        <v>48</v>
      </c>
      <c r="D58" s="49" t="s">
        <v>83</v>
      </c>
      <c r="E58" s="67">
        <v>0</v>
      </c>
      <c r="F58" s="67">
        <v>0</v>
      </c>
      <c r="G58" s="67">
        <f>H58</f>
        <v>0</v>
      </c>
      <c r="H58" s="67">
        <v>0</v>
      </c>
      <c r="I58" s="66">
        <v>0</v>
      </c>
      <c r="J58" s="66">
        <v>0</v>
      </c>
      <c r="K58" s="67">
        <f t="shared" si="3"/>
        <v>0</v>
      </c>
      <c r="L58" s="67">
        <f t="shared" si="4"/>
        <v>0</v>
      </c>
      <c r="M58" s="67">
        <f t="shared" si="5"/>
        <v>0</v>
      </c>
      <c r="N58" s="67">
        <f t="shared" si="6"/>
        <v>0</v>
      </c>
      <c r="O58" s="52">
        <f t="shared" si="9"/>
      </c>
      <c r="P58" s="52">
        <f t="shared" si="10"/>
      </c>
      <c r="Q58" s="52">
        <f t="shared" si="11"/>
      </c>
    </row>
    <row r="59" spans="1:17" ht="15.75">
      <c r="A59" s="149"/>
      <c r="B59" s="149"/>
      <c r="C59" s="107"/>
      <c r="D59" s="106" t="s">
        <v>13</v>
      </c>
      <c r="E59" s="33">
        <f aca="true" t="shared" si="14" ref="E59:J59">SUM(E56:E58)</f>
        <v>4097.43</v>
      </c>
      <c r="F59" s="33">
        <f t="shared" si="14"/>
        <v>54298.2</v>
      </c>
      <c r="G59" s="33">
        <f t="shared" si="14"/>
        <v>8000</v>
      </c>
      <c r="H59" s="33">
        <f t="shared" si="14"/>
        <v>4500</v>
      </c>
      <c r="I59" s="33">
        <f t="shared" si="14"/>
        <v>4641.21</v>
      </c>
      <c r="J59" s="33">
        <f t="shared" si="14"/>
        <v>551.9000000000001</v>
      </c>
      <c r="K59" s="33">
        <f t="shared" si="3"/>
        <v>543.7799999999997</v>
      </c>
      <c r="L59" s="33">
        <f t="shared" si="4"/>
        <v>-3358.79</v>
      </c>
      <c r="M59" s="33">
        <f t="shared" si="5"/>
        <v>-49656.99</v>
      </c>
      <c r="N59" s="33">
        <f t="shared" si="6"/>
        <v>-3948.1</v>
      </c>
      <c r="O59" s="105">
        <f t="shared" si="9"/>
        <v>1.1327124563445867</v>
      </c>
      <c r="P59" s="105">
        <f t="shared" si="10"/>
        <v>0.58015125</v>
      </c>
      <c r="Q59" s="105">
        <f t="shared" si="11"/>
        <v>0.08547631413196018</v>
      </c>
    </row>
    <row r="60" spans="1:17" ht="15.75">
      <c r="A60" s="138" t="s">
        <v>84</v>
      </c>
      <c r="B60" s="125" t="s">
        <v>85</v>
      </c>
      <c r="C60" s="73" t="s">
        <v>86</v>
      </c>
      <c r="D60" s="7" t="s">
        <v>87</v>
      </c>
      <c r="E60" s="6">
        <v>610.62</v>
      </c>
      <c r="F60" s="6">
        <v>7767.5</v>
      </c>
      <c r="G60" s="6">
        <v>309.2</v>
      </c>
      <c r="H60" s="6">
        <v>254.4</v>
      </c>
      <c r="I60" s="41">
        <v>91.78</v>
      </c>
      <c r="J60" s="41">
        <v>3.68</v>
      </c>
      <c r="K60" s="6">
        <f t="shared" si="3"/>
        <v>-518.84</v>
      </c>
      <c r="L60" s="6">
        <f t="shared" si="4"/>
        <v>-217.42</v>
      </c>
      <c r="M60" s="6">
        <f t="shared" si="5"/>
        <v>-7675.72</v>
      </c>
      <c r="N60" s="6">
        <f t="shared" si="6"/>
        <v>-250.72</v>
      </c>
      <c r="O60" s="9">
        <f t="shared" si="9"/>
        <v>0.15030624611051063</v>
      </c>
      <c r="P60" s="9">
        <f t="shared" si="10"/>
        <v>0.29683053040103496</v>
      </c>
      <c r="Q60" s="9">
        <f t="shared" si="11"/>
        <v>0.011815899581589958</v>
      </c>
    </row>
    <row r="61" spans="1:17" ht="15.75">
      <c r="A61" s="138"/>
      <c r="B61" s="125"/>
      <c r="C61" s="100"/>
      <c r="D61" s="106" t="s">
        <v>13</v>
      </c>
      <c r="E61" s="114">
        <f aca="true" t="shared" si="15" ref="E61:K61">E60</f>
        <v>610.62</v>
      </c>
      <c r="F61" s="114">
        <f t="shared" si="15"/>
        <v>7767.5</v>
      </c>
      <c r="G61" s="114">
        <f t="shared" si="15"/>
        <v>309.2</v>
      </c>
      <c r="H61" s="114">
        <f t="shared" si="15"/>
        <v>254.4</v>
      </c>
      <c r="I61" s="114">
        <f t="shared" si="15"/>
        <v>91.78</v>
      </c>
      <c r="J61" s="114">
        <f t="shared" si="15"/>
        <v>3.68</v>
      </c>
      <c r="K61" s="114">
        <f t="shared" si="15"/>
        <v>-518.84</v>
      </c>
      <c r="L61" s="114">
        <f t="shared" si="4"/>
        <v>-217.42</v>
      </c>
      <c r="M61" s="114">
        <f t="shared" si="5"/>
        <v>-7675.72</v>
      </c>
      <c r="N61" s="114">
        <f t="shared" si="6"/>
        <v>-250.72</v>
      </c>
      <c r="O61" s="105">
        <f t="shared" si="9"/>
        <v>0.15030624611051063</v>
      </c>
      <c r="P61" s="105">
        <f t="shared" si="10"/>
        <v>0.29683053040103496</v>
      </c>
      <c r="Q61" s="105">
        <f t="shared" si="11"/>
        <v>0.011815899581589958</v>
      </c>
    </row>
    <row r="62" spans="1:17" ht="15.75" hidden="1">
      <c r="A62" s="139" t="s">
        <v>88</v>
      </c>
      <c r="B62" s="140" t="s">
        <v>89</v>
      </c>
      <c r="C62" s="81" t="s">
        <v>48</v>
      </c>
      <c r="D62" s="49" t="s">
        <v>83</v>
      </c>
      <c r="E62" s="50">
        <v>0</v>
      </c>
      <c r="F62" s="50">
        <v>0</v>
      </c>
      <c r="G62" s="50">
        <f>H62</f>
        <v>0</v>
      </c>
      <c r="H62" s="50">
        <v>0</v>
      </c>
      <c r="I62" s="51">
        <v>0</v>
      </c>
      <c r="J62" s="51">
        <v>0</v>
      </c>
      <c r="K62" s="50">
        <f aca="true" t="shared" si="16" ref="K62:K86">I62-E62</f>
        <v>0</v>
      </c>
      <c r="L62" s="50">
        <f t="shared" si="4"/>
        <v>0</v>
      </c>
      <c r="M62" s="50">
        <f t="shared" si="5"/>
        <v>0</v>
      </c>
      <c r="N62" s="50">
        <f t="shared" si="6"/>
        <v>0</v>
      </c>
      <c r="O62" s="52">
        <f t="shared" si="9"/>
      </c>
      <c r="P62" s="52">
        <f t="shared" si="10"/>
      </c>
      <c r="Q62" s="52">
        <f t="shared" si="11"/>
      </c>
    </row>
    <row r="63" spans="1:17" ht="15.75" hidden="1">
      <c r="A63" s="139"/>
      <c r="B63" s="140"/>
      <c r="C63" s="83"/>
      <c r="D63" s="53" t="s">
        <v>13</v>
      </c>
      <c r="E63" s="54">
        <f>E62</f>
        <v>0</v>
      </c>
      <c r="F63" s="54">
        <f>F62</f>
        <v>0</v>
      </c>
      <c r="G63" s="54">
        <f>H63</f>
        <v>0</v>
      </c>
      <c r="H63" s="54">
        <f>H62</f>
        <v>0</v>
      </c>
      <c r="I63" s="54">
        <v>0</v>
      </c>
      <c r="J63" s="54">
        <v>0</v>
      </c>
      <c r="K63" s="54">
        <f t="shared" si="16"/>
        <v>0</v>
      </c>
      <c r="L63" s="54">
        <f t="shared" si="4"/>
        <v>0</v>
      </c>
      <c r="M63" s="54">
        <f t="shared" si="5"/>
        <v>0</v>
      </c>
      <c r="N63" s="54">
        <f t="shared" si="6"/>
        <v>0</v>
      </c>
      <c r="O63" s="52">
        <f t="shared" si="9"/>
      </c>
      <c r="P63" s="52">
        <f t="shared" si="10"/>
      </c>
      <c r="Q63" s="52">
        <f t="shared" si="11"/>
      </c>
    </row>
    <row r="64" spans="1:17" ht="15.75">
      <c r="A64" s="125"/>
      <c r="B64" s="125" t="s">
        <v>90</v>
      </c>
      <c r="C64" s="73" t="s">
        <v>115</v>
      </c>
      <c r="D64" s="11" t="s">
        <v>91</v>
      </c>
      <c r="E64" s="6">
        <v>96.2</v>
      </c>
      <c r="F64" s="6">
        <v>41.2</v>
      </c>
      <c r="G64" s="6">
        <v>17.8</v>
      </c>
      <c r="H64" s="6">
        <v>8.9</v>
      </c>
      <c r="I64" s="41">
        <v>10.61</v>
      </c>
      <c r="J64" s="41">
        <v>0</v>
      </c>
      <c r="K64" s="6">
        <f t="shared" si="16"/>
        <v>-85.59</v>
      </c>
      <c r="L64" s="6">
        <f t="shared" si="4"/>
        <v>-7.190000000000001</v>
      </c>
      <c r="M64" s="6">
        <f t="shared" si="5"/>
        <v>-30.590000000000003</v>
      </c>
      <c r="N64" s="6">
        <f t="shared" si="6"/>
        <v>-8.9</v>
      </c>
      <c r="O64" s="9">
        <f t="shared" si="9"/>
        <v>0.11029106029106028</v>
      </c>
      <c r="P64" s="9">
        <f t="shared" si="10"/>
        <v>0.5960674157303371</v>
      </c>
      <c r="Q64" s="9">
        <f t="shared" si="11"/>
        <v>0.25752427184466015</v>
      </c>
    </row>
    <row r="65" spans="1:17" ht="15.75">
      <c r="A65" s="145"/>
      <c r="B65" s="145"/>
      <c r="C65" s="73" t="s">
        <v>116</v>
      </c>
      <c r="D65" s="7" t="s">
        <v>161</v>
      </c>
      <c r="E65" s="19">
        <v>8.100000000000001</v>
      </c>
      <c r="F65" s="19">
        <v>47.1</v>
      </c>
      <c r="G65" s="19">
        <v>47.1</v>
      </c>
      <c r="H65" s="19">
        <v>47.1</v>
      </c>
      <c r="I65" s="45">
        <v>-163.38</v>
      </c>
      <c r="J65" s="45">
        <v>0</v>
      </c>
      <c r="K65" s="19">
        <f t="shared" si="16"/>
        <v>-171.48</v>
      </c>
      <c r="L65" s="19">
        <f t="shared" si="4"/>
        <v>-210.48</v>
      </c>
      <c r="M65" s="19">
        <f t="shared" si="5"/>
        <v>-210.48</v>
      </c>
      <c r="N65" s="19">
        <f t="shared" si="6"/>
        <v>-47.1</v>
      </c>
      <c r="O65" s="9">
        <f t="shared" si="9"/>
        <v>-20.170370370370367</v>
      </c>
      <c r="P65" s="9">
        <f t="shared" si="10"/>
        <v>-3.4687898089171973</v>
      </c>
      <c r="Q65" s="9">
        <f t="shared" si="11"/>
        <v>-3.4687898089171973</v>
      </c>
    </row>
    <row r="66" spans="1:17" ht="15.75">
      <c r="A66" s="125"/>
      <c r="B66" s="125"/>
      <c r="C66" s="73" t="s">
        <v>44</v>
      </c>
      <c r="D66" s="7" t="s">
        <v>45</v>
      </c>
      <c r="E66" s="6"/>
      <c r="F66" s="6">
        <v>6100</v>
      </c>
      <c r="G66" s="6">
        <f>H66</f>
        <v>0</v>
      </c>
      <c r="H66" s="6">
        <v>0</v>
      </c>
      <c r="I66" s="41">
        <v>0</v>
      </c>
      <c r="J66" s="41">
        <v>0</v>
      </c>
      <c r="K66" s="6">
        <f t="shared" si="16"/>
        <v>0</v>
      </c>
      <c r="L66" s="6">
        <f t="shared" si="4"/>
        <v>0</v>
      </c>
      <c r="M66" s="6">
        <f t="shared" si="5"/>
        <v>-6100</v>
      </c>
      <c r="N66" s="6">
        <f t="shared" si="6"/>
        <v>0</v>
      </c>
      <c r="O66" s="9">
        <f t="shared" si="9"/>
      </c>
      <c r="P66" s="9">
        <f t="shared" si="10"/>
      </c>
      <c r="Q66" s="9">
        <f t="shared" si="11"/>
        <v>0</v>
      </c>
    </row>
    <row r="67" spans="1:17" ht="31.5">
      <c r="A67" s="125"/>
      <c r="B67" s="125"/>
      <c r="C67" s="73" t="s">
        <v>124</v>
      </c>
      <c r="D67" s="7" t="s">
        <v>74</v>
      </c>
      <c r="E67" s="3">
        <v>594.7199999999998</v>
      </c>
      <c r="F67" s="3">
        <v>680.5</v>
      </c>
      <c r="G67" s="3">
        <v>100</v>
      </c>
      <c r="H67" s="3">
        <v>60</v>
      </c>
      <c r="I67" s="43">
        <v>10648.15</v>
      </c>
      <c r="J67" s="43">
        <v>2933.3500000000004</v>
      </c>
      <c r="K67" s="3">
        <f t="shared" si="16"/>
        <v>10053.43</v>
      </c>
      <c r="L67" s="3">
        <f t="shared" si="4"/>
        <v>10548.15</v>
      </c>
      <c r="M67" s="3">
        <f t="shared" si="5"/>
        <v>9967.65</v>
      </c>
      <c r="N67" s="3">
        <f t="shared" si="6"/>
        <v>2873.3500000000004</v>
      </c>
      <c r="O67" s="9">
        <f t="shared" si="9"/>
        <v>17.904476055959112</v>
      </c>
      <c r="P67" s="9">
        <f t="shared" si="10"/>
        <v>106.4815</v>
      </c>
      <c r="Q67" s="9">
        <f t="shared" si="11"/>
        <v>15.647538574577515</v>
      </c>
    </row>
    <row r="68" spans="1:17" ht="15.75">
      <c r="A68" s="125"/>
      <c r="B68" s="125"/>
      <c r="C68" s="73" t="s">
        <v>77</v>
      </c>
      <c r="D68" s="7" t="s">
        <v>78</v>
      </c>
      <c r="E68" s="3">
        <v>6365.360000000001</v>
      </c>
      <c r="F68" s="3">
        <v>86939.9</v>
      </c>
      <c r="G68" s="3">
        <v>8766.5</v>
      </c>
      <c r="H68" s="3">
        <v>5100.7</v>
      </c>
      <c r="I68" s="42">
        <v>7296.470000000001</v>
      </c>
      <c r="J68" s="42">
        <v>2082.7699999999995</v>
      </c>
      <c r="K68" s="3">
        <f t="shared" si="16"/>
        <v>931.1100000000006</v>
      </c>
      <c r="L68" s="3">
        <f t="shared" si="4"/>
        <v>-1470.0299999999988</v>
      </c>
      <c r="M68" s="3">
        <f t="shared" si="5"/>
        <v>-79643.43</v>
      </c>
      <c r="N68" s="3">
        <f t="shared" si="6"/>
        <v>-3017.9300000000003</v>
      </c>
      <c r="O68" s="9">
        <f t="shared" si="9"/>
        <v>1.1462776653637816</v>
      </c>
      <c r="P68" s="9">
        <f t="shared" si="10"/>
        <v>0.8323127816118179</v>
      </c>
      <c r="Q68" s="9">
        <f t="shared" si="11"/>
        <v>0.08392544734926083</v>
      </c>
    </row>
    <row r="69" spans="1:17" ht="15.75">
      <c r="A69" s="125"/>
      <c r="B69" s="125"/>
      <c r="C69" s="73" t="s">
        <v>92</v>
      </c>
      <c r="D69" s="7" t="s">
        <v>93</v>
      </c>
      <c r="E69" s="3">
        <v>-36.24999999999999</v>
      </c>
      <c r="F69" s="3"/>
      <c r="G69" s="3"/>
      <c r="H69" s="3"/>
      <c r="I69" s="42">
        <v>-6190.460000000001</v>
      </c>
      <c r="J69" s="42">
        <v>12.62</v>
      </c>
      <c r="K69" s="3">
        <f t="shared" si="16"/>
        <v>-6154.210000000001</v>
      </c>
      <c r="L69" s="3">
        <f t="shared" si="4"/>
        <v>-6190.460000000001</v>
      </c>
      <c r="M69" s="3">
        <f t="shared" si="5"/>
        <v>-6190.460000000001</v>
      </c>
      <c r="N69" s="3">
        <f t="shared" si="6"/>
        <v>12.62</v>
      </c>
      <c r="O69" s="9">
        <f aca="true" t="shared" si="17" ref="O69:O85">_xlfn.IFERROR(I69/E69,"")</f>
        <v>170.77131034482764</v>
      </c>
      <c r="P69" s="9">
        <f aca="true" t="shared" si="18" ref="P69:P86">_xlfn.IFERROR(I69/G69,"")</f>
      </c>
      <c r="Q69" s="9">
        <f aca="true" t="shared" si="19" ref="Q69:Q86">_xlfn.IFERROR(I69/F69,"")</f>
      </c>
    </row>
    <row r="70" spans="1:17" ht="15.75">
      <c r="A70" s="125"/>
      <c r="B70" s="125"/>
      <c r="C70" s="73" t="s">
        <v>48</v>
      </c>
      <c r="D70" s="7" t="s">
        <v>62</v>
      </c>
      <c r="E70" s="3">
        <f>6344.5</f>
        <v>6344.5</v>
      </c>
      <c r="F70" s="3">
        <v>16333.1</v>
      </c>
      <c r="G70" s="3">
        <v>650</v>
      </c>
      <c r="H70" s="3">
        <v>350</v>
      </c>
      <c r="I70" s="42">
        <v>5685.55</v>
      </c>
      <c r="J70" s="42">
        <v>167.51</v>
      </c>
      <c r="K70" s="3">
        <f t="shared" si="16"/>
        <v>-658.9499999999998</v>
      </c>
      <c r="L70" s="3">
        <f aca="true" t="shared" si="20" ref="L70:L86">I70-G70</f>
        <v>5035.55</v>
      </c>
      <c r="M70" s="3">
        <f aca="true" t="shared" si="21" ref="M70:M86">I70-F70</f>
        <v>-10647.55</v>
      </c>
      <c r="N70" s="3">
        <f aca="true" t="shared" si="22" ref="N70:N85">J70-H70</f>
        <v>-182.49</v>
      </c>
      <c r="O70" s="9">
        <f t="shared" si="17"/>
        <v>0.8961383875797936</v>
      </c>
      <c r="P70" s="9">
        <f t="shared" si="18"/>
        <v>8.747</v>
      </c>
      <c r="Q70" s="9">
        <f t="shared" si="19"/>
        <v>0.348099870814481</v>
      </c>
    </row>
    <row r="71" spans="1:17" ht="31.5" hidden="1">
      <c r="A71" s="162"/>
      <c r="B71" s="162"/>
      <c r="C71" s="84" t="s">
        <v>131</v>
      </c>
      <c r="D71" s="68" t="s">
        <v>132</v>
      </c>
      <c r="E71" s="67"/>
      <c r="F71" s="67"/>
      <c r="G71" s="67">
        <f>H71</f>
        <v>0</v>
      </c>
      <c r="H71" s="67"/>
      <c r="I71" s="62">
        <v>0</v>
      </c>
      <c r="J71" s="62">
        <v>0</v>
      </c>
      <c r="K71" s="67">
        <f t="shared" si="16"/>
        <v>0</v>
      </c>
      <c r="L71" s="67">
        <f t="shared" si="20"/>
        <v>0</v>
      </c>
      <c r="M71" s="67">
        <f t="shared" si="21"/>
        <v>0</v>
      </c>
      <c r="N71" s="67">
        <f t="shared" si="22"/>
        <v>0</v>
      </c>
      <c r="O71" s="52">
        <f t="shared" si="17"/>
      </c>
      <c r="P71" s="52">
        <f t="shared" si="18"/>
      </c>
      <c r="Q71" s="52">
        <f t="shared" si="19"/>
      </c>
    </row>
    <row r="72" spans="1:17" ht="15.75">
      <c r="A72" s="125"/>
      <c r="B72" s="125"/>
      <c r="C72" s="100"/>
      <c r="D72" s="106" t="s">
        <v>94</v>
      </c>
      <c r="E72" s="33">
        <f>SUM(E64:E71)</f>
        <v>13372.630000000001</v>
      </c>
      <c r="F72" s="114">
        <f>SUM(F64:F71)</f>
        <v>110141.8</v>
      </c>
      <c r="G72" s="114">
        <f>SUM(G64:G71)</f>
        <v>9581.4</v>
      </c>
      <c r="H72" s="114">
        <f>SUM(H64:H71)</f>
        <v>5566.7</v>
      </c>
      <c r="I72" s="114">
        <f>SUM(I64:I71)</f>
        <v>17286.94</v>
      </c>
      <c r="J72" s="114">
        <f>SUM(J64:J71)</f>
        <v>5196.25</v>
      </c>
      <c r="K72" s="114">
        <f t="shared" si="16"/>
        <v>3914.3099999999977</v>
      </c>
      <c r="L72" s="114">
        <f t="shared" si="20"/>
        <v>7705.539999999999</v>
      </c>
      <c r="M72" s="114">
        <f t="shared" si="21"/>
        <v>-92854.86</v>
      </c>
      <c r="N72" s="114">
        <f t="shared" si="22"/>
        <v>-370.4499999999998</v>
      </c>
      <c r="O72" s="105">
        <f t="shared" si="17"/>
        <v>1.29271055880556</v>
      </c>
      <c r="P72" s="105">
        <f t="shared" si="18"/>
        <v>1.8042185901851504</v>
      </c>
      <c r="Q72" s="105">
        <f t="shared" si="19"/>
        <v>0.1569516750225618</v>
      </c>
    </row>
    <row r="73" spans="1:17" ht="23.25" customHeight="1">
      <c r="A73" s="163" t="s">
        <v>95</v>
      </c>
      <c r="B73" s="163"/>
      <c r="C73" s="163"/>
      <c r="D73" s="163"/>
      <c r="E73" s="115">
        <f>E5+E22</f>
        <v>1751126.37</v>
      </c>
      <c r="F73" s="116">
        <f>F5+F22</f>
        <v>25311787.700000007</v>
      </c>
      <c r="G73" s="116">
        <f>G5+G22</f>
        <v>1600055.0999999999</v>
      </c>
      <c r="H73" s="116">
        <f>H5+H22</f>
        <v>1231798.6</v>
      </c>
      <c r="I73" s="116">
        <f>I5+I22</f>
        <v>1447195.1599999997</v>
      </c>
      <c r="J73" s="116">
        <f>J5+J22</f>
        <v>266406.35</v>
      </c>
      <c r="K73" s="116">
        <f t="shared" si="16"/>
        <v>-303931.2100000004</v>
      </c>
      <c r="L73" s="116">
        <f t="shared" si="20"/>
        <v>-152859.94000000018</v>
      </c>
      <c r="M73" s="116">
        <f t="shared" si="21"/>
        <v>-23864592.540000007</v>
      </c>
      <c r="N73" s="116">
        <f t="shared" si="22"/>
        <v>-965392.2500000001</v>
      </c>
      <c r="O73" s="117">
        <f t="shared" si="17"/>
        <v>0.8264367351169519</v>
      </c>
      <c r="P73" s="117">
        <f t="shared" si="18"/>
        <v>0.9044658274580668</v>
      </c>
      <c r="Q73" s="117">
        <f t="shared" si="19"/>
        <v>0.05717475103506811</v>
      </c>
    </row>
    <row r="74" spans="1:17" ht="15.75" hidden="1">
      <c r="A74" s="164" t="s">
        <v>114</v>
      </c>
      <c r="B74" s="165"/>
      <c r="C74" s="165"/>
      <c r="D74" s="166"/>
      <c r="E74" s="59">
        <f>E73-E53-E51-E52</f>
        <v>1402296.6</v>
      </c>
      <c r="F74" s="59">
        <f>F73-F53-F51-F52</f>
        <v>20909447.60000001</v>
      </c>
      <c r="G74" s="59">
        <f>H74</f>
        <v>928340.0000000002</v>
      </c>
      <c r="H74" s="59">
        <f>H73-H53-H51-H52</f>
        <v>928340.0000000002</v>
      </c>
      <c r="I74" s="59">
        <v>963234.5199999999</v>
      </c>
      <c r="J74" s="59">
        <v>133058.77999999997</v>
      </c>
      <c r="K74" s="59">
        <f t="shared" si="16"/>
        <v>-439062.0800000002</v>
      </c>
      <c r="L74" s="59">
        <f t="shared" si="20"/>
        <v>34894.51999999967</v>
      </c>
      <c r="M74" s="59">
        <f t="shared" si="21"/>
        <v>-19946213.08000001</v>
      </c>
      <c r="N74" s="59">
        <f t="shared" si="22"/>
        <v>-795281.2200000002</v>
      </c>
      <c r="O74" s="57">
        <f t="shared" si="17"/>
        <v>0.686897850283599</v>
      </c>
      <c r="P74" s="57">
        <f t="shared" si="18"/>
        <v>1.0375880819527326</v>
      </c>
      <c r="Q74" s="57">
        <f t="shared" si="19"/>
        <v>0.04606695205089968</v>
      </c>
    </row>
    <row r="75" spans="1:17" ht="15.75">
      <c r="A75" s="167"/>
      <c r="B75" s="129"/>
      <c r="C75" s="94"/>
      <c r="D75" s="104" t="s">
        <v>96</v>
      </c>
      <c r="E75" s="118">
        <f>SUM(E76:E84)</f>
        <v>437390.5299999998</v>
      </c>
      <c r="F75" s="118">
        <f>SUM(F76:F84)</f>
        <v>22736315.27</v>
      </c>
      <c r="G75" s="118">
        <f>SUM(G76:G84)</f>
        <v>1549971.49</v>
      </c>
      <c r="H75" s="118">
        <f>SUM(H76:H84)</f>
        <v>648408.4500000001</v>
      </c>
      <c r="I75" s="118">
        <f>SUM(I76:I84)</f>
        <v>1239015.99</v>
      </c>
      <c r="J75" s="118">
        <f>SUM(J76:J84)</f>
        <v>612128.8700000001</v>
      </c>
      <c r="K75" s="119">
        <f t="shared" si="16"/>
        <v>801625.4600000002</v>
      </c>
      <c r="L75" s="119">
        <f t="shared" si="20"/>
        <v>-310955.5</v>
      </c>
      <c r="M75" s="119">
        <f t="shared" si="21"/>
        <v>-21497299.28</v>
      </c>
      <c r="N75" s="119">
        <f t="shared" si="22"/>
        <v>-36279.57999999996</v>
      </c>
      <c r="O75" s="120">
        <f t="shared" si="17"/>
        <v>2.8327453500193536</v>
      </c>
      <c r="P75" s="120">
        <f t="shared" si="18"/>
        <v>0.7993798582708125</v>
      </c>
      <c r="Q75" s="120">
        <f t="shared" si="19"/>
        <v>0.05449502152333587</v>
      </c>
    </row>
    <row r="76" spans="1:17" ht="31.5">
      <c r="A76" s="167"/>
      <c r="B76" s="129"/>
      <c r="C76" s="73" t="s">
        <v>136</v>
      </c>
      <c r="D76" s="20" t="s">
        <v>97</v>
      </c>
      <c r="E76" s="38">
        <v>79902.6</v>
      </c>
      <c r="F76" s="121">
        <v>384548</v>
      </c>
      <c r="G76" s="8">
        <v>289880</v>
      </c>
      <c r="H76" s="8">
        <v>31556</v>
      </c>
      <c r="I76" s="18">
        <v>258324</v>
      </c>
      <c r="J76" s="18">
        <v>0</v>
      </c>
      <c r="K76" s="3">
        <f aca="true" t="shared" si="23" ref="K76:K82">I76-E76</f>
        <v>178421.4</v>
      </c>
      <c r="L76" s="3">
        <f>I76-G76</f>
        <v>-31556</v>
      </c>
      <c r="M76" s="3">
        <f t="shared" si="21"/>
        <v>-126224</v>
      </c>
      <c r="N76" s="3">
        <f t="shared" si="22"/>
        <v>-31556</v>
      </c>
      <c r="O76" s="21">
        <f t="shared" si="17"/>
        <v>3.232986160650592</v>
      </c>
      <c r="P76" s="21">
        <f t="shared" si="18"/>
        <v>0.8911411618600801</v>
      </c>
      <c r="Q76" s="21">
        <f t="shared" si="19"/>
        <v>0.6717600923681829</v>
      </c>
    </row>
    <row r="77" spans="1:17" ht="18" customHeight="1">
      <c r="A77" s="167"/>
      <c r="B77" s="129"/>
      <c r="C77" s="73" t="s">
        <v>137</v>
      </c>
      <c r="D77" s="22" t="s">
        <v>98</v>
      </c>
      <c r="E77" s="38">
        <v>5071.3</v>
      </c>
      <c r="F77" s="121">
        <v>5413574</v>
      </c>
      <c r="G77" s="8">
        <v>3849.6</v>
      </c>
      <c r="H77" s="18">
        <v>1429.4</v>
      </c>
      <c r="I77" s="18">
        <v>3849.6</v>
      </c>
      <c r="J77" s="18">
        <v>1429.4</v>
      </c>
      <c r="K77" s="3">
        <f t="shared" si="23"/>
        <v>-1221.7000000000003</v>
      </c>
      <c r="L77" s="3">
        <f>I77-G77</f>
        <v>0</v>
      </c>
      <c r="M77" s="3">
        <f>I77-F77</f>
        <v>-5409724.4</v>
      </c>
      <c r="N77" s="3">
        <f t="shared" si="22"/>
        <v>0</v>
      </c>
      <c r="O77" s="21">
        <f t="shared" si="17"/>
        <v>0.7590953010076311</v>
      </c>
      <c r="P77" s="21">
        <f t="shared" si="18"/>
        <v>1</v>
      </c>
      <c r="Q77" s="21">
        <f t="shared" si="19"/>
        <v>0.000711101390689404</v>
      </c>
    </row>
    <row r="78" spans="1:17" ht="17.25" customHeight="1">
      <c r="A78" s="167"/>
      <c r="B78" s="129"/>
      <c r="C78" s="73" t="s">
        <v>138</v>
      </c>
      <c r="D78" s="22" t="s">
        <v>99</v>
      </c>
      <c r="E78" s="38">
        <v>1152491.94</v>
      </c>
      <c r="F78" s="121">
        <v>11731673.95</v>
      </c>
      <c r="G78" s="8">
        <v>1214688.19</v>
      </c>
      <c r="H78" s="18">
        <v>615423.05</v>
      </c>
      <c r="I78" s="18">
        <v>1214688.19</v>
      </c>
      <c r="J78" s="18">
        <v>615423.05</v>
      </c>
      <c r="K78" s="3">
        <f t="shared" si="23"/>
        <v>62196.25</v>
      </c>
      <c r="L78" s="3">
        <f>I78-G78</f>
        <v>0</v>
      </c>
      <c r="M78" s="3">
        <f t="shared" si="21"/>
        <v>-10516985.76</v>
      </c>
      <c r="N78" s="3">
        <f t="shared" si="22"/>
        <v>0</v>
      </c>
      <c r="O78" s="21">
        <f t="shared" si="17"/>
        <v>1.0539667548564375</v>
      </c>
      <c r="P78" s="21">
        <f t="shared" si="18"/>
        <v>1</v>
      </c>
      <c r="Q78" s="21">
        <f t="shared" si="19"/>
        <v>0.1035392046503304</v>
      </c>
    </row>
    <row r="79" spans="1:17" ht="15.75">
      <c r="A79" s="167"/>
      <c r="B79" s="129"/>
      <c r="C79" s="73" t="s">
        <v>139</v>
      </c>
      <c r="D79" s="10" t="s">
        <v>100</v>
      </c>
      <c r="E79" s="38">
        <v>155958.7</v>
      </c>
      <c r="F79" s="121">
        <v>5206519.32</v>
      </c>
      <c r="G79" s="8">
        <v>41553.7</v>
      </c>
      <c r="H79" s="8"/>
      <c r="I79" s="42">
        <v>41553.7</v>
      </c>
      <c r="J79" s="42">
        <v>0</v>
      </c>
      <c r="K79" s="3">
        <f t="shared" si="23"/>
        <v>-114405.00000000001</v>
      </c>
      <c r="L79" s="3">
        <f>I79-G79</f>
        <v>0</v>
      </c>
      <c r="M79" s="3">
        <f t="shared" si="21"/>
        <v>-5164965.62</v>
      </c>
      <c r="N79" s="3">
        <f t="shared" si="22"/>
        <v>0</v>
      </c>
      <c r="O79" s="21">
        <f t="shared" si="17"/>
        <v>0.266440410185517</v>
      </c>
      <c r="P79" s="21">
        <f t="shared" si="18"/>
        <v>1</v>
      </c>
      <c r="Q79" s="21">
        <f t="shared" si="19"/>
        <v>0.007981090138353696</v>
      </c>
    </row>
    <row r="80" spans="1:17" ht="31.5" hidden="1">
      <c r="A80" s="168"/>
      <c r="B80" s="170"/>
      <c r="C80" s="81" t="s">
        <v>135</v>
      </c>
      <c r="D80" s="64" t="s">
        <v>134</v>
      </c>
      <c r="E80" s="47"/>
      <c r="F80" s="69"/>
      <c r="G80" s="69">
        <f>H80</f>
        <v>0</v>
      </c>
      <c r="H80" s="69"/>
      <c r="I80" s="62">
        <v>0</v>
      </c>
      <c r="J80" s="62">
        <v>0</v>
      </c>
      <c r="K80" s="67">
        <f t="shared" si="23"/>
        <v>0</v>
      </c>
      <c r="L80" s="67">
        <f>I80-G80</f>
        <v>0</v>
      </c>
      <c r="M80" s="67">
        <f t="shared" si="21"/>
        <v>0</v>
      </c>
      <c r="N80" s="67">
        <f t="shared" si="22"/>
        <v>0</v>
      </c>
      <c r="O80" s="58">
        <f t="shared" si="17"/>
      </c>
      <c r="P80" s="58">
        <f t="shared" si="18"/>
      </c>
      <c r="Q80" s="58">
        <f t="shared" si="19"/>
      </c>
    </row>
    <row r="81" spans="1:17" ht="31.5">
      <c r="A81" s="167"/>
      <c r="B81" s="129"/>
      <c r="C81" s="73" t="s">
        <v>101</v>
      </c>
      <c r="D81" s="36" t="s">
        <v>102</v>
      </c>
      <c r="E81" s="38">
        <v>692.71</v>
      </c>
      <c r="F81" s="8"/>
      <c r="G81" s="8"/>
      <c r="H81" s="8"/>
      <c r="I81" s="42">
        <v>0</v>
      </c>
      <c r="J81" s="42">
        <v>0</v>
      </c>
      <c r="K81" s="3">
        <f t="shared" si="23"/>
        <v>-692.71</v>
      </c>
      <c r="L81" s="3">
        <f>I81-G81</f>
        <v>0</v>
      </c>
      <c r="M81" s="3">
        <f>I81-F81</f>
        <v>0</v>
      </c>
      <c r="N81" s="3">
        <f t="shared" si="22"/>
        <v>0</v>
      </c>
      <c r="O81" s="21">
        <f t="shared" si="17"/>
        <v>0</v>
      </c>
      <c r="P81" s="21">
        <f t="shared" si="18"/>
      </c>
      <c r="Q81" s="21">
        <f t="shared" si="19"/>
      </c>
    </row>
    <row r="82" spans="1:17" ht="94.5" hidden="1">
      <c r="A82" s="169"/>
      <c r="B82" s="171"/>
      <c r="C82" s="85" t="s">
        <v>147</v>
      </c>
      <c r="D82" s="70" t="s">
        <v>148</v>
      </c>
      <c r="E82" s="47"/>
      <c r="F82" s="71"/>
      <c r="G82" s="71"/>
      <c r="H82" s="71"/>
      <c r="I82" s="62">
        <v>0</v>
      </c>
      <c r="J82" s="62">
        <v>0</v>
      </c>
      <c r="K82" s="67">
        <f t="shared" si="23"/>
        <v>0</v>
      </c>
      <c r="L82" s="67">
        <f>I82-G82</f>
        <v>0</v>
      </c>
      <c r="M82" s="67">
        <f>I82-F82</f>
        <v>0</v>
      </c>
      <c r="N82" s="67">
        <f t="shared" si="22"/>
        <v>0</v>
      </c>
      <c r="O82" s="58">
        <f t="shared" si="17"/>
      </c>
      <c r="P82" s="58">
        <f t="shared" si="18"/>
      </c>
      <c r="Q82" s="58">
        <f t="shared" si="19"/>
      </c>
    </row>
    <row r="83" spans="1:17" ht="32.25" customHeight="1">
      <c r="A83" s="167"/>
      <c r="B83" s="129"/>
      <c r="C83" s="73" t="s">
        <v>103</v>
      </c>
      <c r="D83" s="7" t="s">
        <v>104</v>
      </c>
      <c r="E83" s="38">
        <v>275498.55</v>
      </c>
      <c r="F83" s="8"/>
      <c r="G83" s="8"/>
      <c r="H83" s="8"/>
      <c r="I83" s="42">
        <v>407868.22</v>
      </c>
      <c r="J83" s="42">
        <v>-1870.49</v>
      </c>
      <c r="K83" s="3">
        <f t="shared" si="16"/>
        <v>132369.66999999998</v>
      </c>
      <c r="L83" s="3">
        <f t="shared" si="20"/>
        <v>407868.22</v>
      </c>
      <c r="M83" s="3">
        <f t="shared" si="21"/>
        <v>407868.22</v>
      </c>
      <c r="N83" s="3">
        <f t="shared" si="22"/>
        <v>-1870.49</v>
      </c>
      <c r="O83" s="21">
        <f t="shared" si="17"/>
        <v>1.4804732003126695</v>
      </c>
      <c r="P83" s="21">
        <f t="shared" si="18"/>
      </c>
      <c r="Q83" s="21">
        <f t="shared" si="19"/>
      </c>
    </row>
    <row r="84" spans="1:17" ht="15.75">
      <c r="A84" s="167"/>
      <c r="B84" s="129"/>
      <c r="C84" s="73" t="s">
        <v>105</v>
      </c>
      <c r="D84" s="7" t="s">
        <v>106</v>
      </c>
      <c r="E84" s="38">
        <v>-1232225.27</v>
      </c>
      <c r="F84" s="8"/>
      <c r="G84" s="8"/>
      <c r="H84" s="8"/>
      <c r="I84" s="42">
        <v>-687267.72</v>
      </c>
      <c r="J84" s="42">
        <v>-2853.09</v>
      </c>
      <c r="K84" s="3">
        <f t="shared" si="16"/>
        <v>544957.55</v>
      </c>
      <c r="L84" s="3">
        <f t="shared" si="20"/>
        <v>-687267.72</v>
      </c>
      <c r="M84" s="3">
        <f t="shared" si="21"/>
        <v>-687267.72</v>
      </c>
      <c r="N84" s="3">
        <f t="shared" si="22"/>
        <v>-2853.09</v>
      </c>
      <c r="O84" s="21">
        <f t="shared" si="17"/>
        <v>0.5577451921595472</v>
      </c>
      <c r="P84" s="21">
        <f t="shared" si="18"/>
      </c>
      <c r="Q84" s="21">
        <f t="shared" si="19"/>
      </c>
    </row>
    <row r="85" spans="1:17" ht="28.5" customHeight="1">
      <c r="A85" s="160" t="s">
        <v>107</v>
      </c>
      <c r="B85" s="160"/>
      <c r="C85" s="160"/>
      <c r="D85" s="160"/>
      <c r="E85" s="122">
        <f>E73+E75</f>
        <v>2188516.9</v>
      </c>
      <c r="F85" s="122">
        <f>F73+F75</f>
        <v>48048102.970000006</v>
      </c>
      <c r="G85" s="122">
        <f>G73+G75</f>
        <v>3150026.59</v>
      </c>
      <c r="H85" s="122">
        <f>H73+H75</f>
        <v>1880207.0500000003</v>
      </c>
      <c r="I85" s="122">
        <f>I73+I75</f>
        <v>2686211.1499999994</v>
      </c>
      <c r="J85" s="122">
        <f>J73+J75</f>
        <v>878535.2200000001</v>
      </c>
      <c r="K85" s="122">
        <f t="shared" si="16"/>
        <v>497694.24999999953</v>
      </c>
      <c r="L85" s="122">
        <f t="shared" si="20"/>
        <v>-463815.4400000004</v>
      </c>
      <c r="M85" s="122">
        <f t="shared" si="21"/>
        <v>-45361891.82000001</v>
      </c>
      <c r="N85" s="122">
        <f t="shared" si="22"/>
        <v>-1001671.8300000002</v>
      </c>
      <c r="O85" s="117">
        <f t="shared" si="17"/>
        <v>1.2274116548974328</v>
      </c>
      <c r="P85" s="117">
        <f t="shared" si="18"/>
        <v>0.8527582460819798</v>
      </c>
      <c r="Q85" s="117">
        <f t="shared" si="19"/>
        <v>0.05590670565448131</v>
      </c>
    </row>
    <row r="86" spans="1:17" ht="15.75" hidden="1">
      <c r="A86" s="161" t="s">
        <v>114</v>
      </c>
      <c r="B86" s="161"/>
      <c r="C86" s="161"/>
      <c r="D86" s="161"/>
      <c r="E86" s="55">
        <f>E85-E53-E52-E51</f>
        <v>1839687.13</v>
      </c>
      <c r="F86" s="56">
        <f>F85-F53-F52-F51</f>
        <v>43645762.870000005</v>
      </c>
      <c r="G86" s="56">
        <f>H86</f>
        <v>1576748.4500000004</v>
      </c>
      <c r="H86" s="56">
        <f>H85-H53-H52-H51</f>
        <v>1576748.4500000004</v>
      </c>
      <c r="I86" s="56">
        <v>2202250.5099999993</v>
      </c>
      <c r="J86" s="56">
        <v>745187.65</v>
      </c>
      <c r="K86" s="56">
        <f t="shared" si="16"/>
        <v>362563.3799999994</v>
      </c>
      <c r="L86" s="56">
        <f t="shared" si="20"/>
        <v>625502.0599999989</v>
      </c>
      <c r="M86" s="56">
        <f t="shared" si="21"/>
        <v>-41443512.36000001</v>
      </c>
      <c r="N86" s="56">
        <f>I86-H86</f>
        <v>625502.0599999989</v>
      </c>
      <c r="O86" s="57">
        <f>I86/E86</f>
        <v>1.1970788261153946</v>
      </c>
      <c r="P86" s="48">
        <f t="shared" si="18"/>
        <v>1.3967037735156795</v>
      </c>
      <c r="Q86" s="58">
        <f t="shared" si="19"/>
        <v>0.0504573723813571</v>
      </c>
    </row>
    <row r="87" spans="1:17" ht="15.75">
      <c r="A87" s="23" t="s">
        <v>108</v>
      </c>
      <c r="B87" s="24"/>
      <c r="C87" s="86"/>
      <c r="D87" s="25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7"/>
      <c r="P87" s="28"/>
      <c r="Q87" s="27"/>
    </row>
  </sheetData>
  <sheetProtection/>
  <autoFilter ref="A4:Q87"/>
  <mergeCells count="40">
    <mergeCell ref="A85:D85"/>
    <mergeCell ref="A86:D86"/>
    <mergeCell ref="A64:A72"/>
    <mergeCell ref="B64:B72"/>
    <mergeCell ref="A73:D73"/>
    <mergeCell ref="A74:D74"/>
    <mergeCell ref="A75:A84"/>
    <mergeCell ref="B75:B84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60:A61"/>
    <mergeCell ref="B60:B61"/>
    <mergeCell ref="A62:A63"/>
    <mergeCell ref="B62:B63"/>
    <mergeCell ref="A30:A37"/>
    <mergeCell ref="B30:B37"/>
    <mergeCell ref="A38:A47"/>
    <mergeCell ref="B38:B47"/>
    <mergeCell ref="A48:A49"/>
    <mergeCell ref="B48:B49"/>
    <mergeCell ref="A50:A55"/>
    <mergeCell ref="B50:B55"/>
    <mergeCell ref="A56:A59"/>
    <mergeCell ref="B56:B59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rintOptions/>
  <pageMargins left="0.17" right="0.15748031496062992" top="0.6" bottom="0.19" header="0.31496062992125984" footer="0.31496062992125984"/>
  <pageSetup fitToHeight="0" fitToWidth="1" horizontalDpi="600" verticalDpi="600" orientation="landscape" paperSize="9" scale="57" r:id="rId1"/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2023-02-06T03:54:44Z</cp:lastPrinted>
  <dcterms:created xsi:type="dcterms:W3CDTF">2015-02-26T11:08:47Z</dcterms:created>
  <dcterms:modified xsi:type="dcterms:W3CDTF">2023-02-06T04:02:54Z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