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по 08.09.2023" sheetId="1" r:id="rId1"/>
  </sheets>
  <definedNames>
    <definedName name="_xlfn.IFERROR" hidden="1">#NAME?</definedName>
    <definedName name="_xlnm._FilterDatabase" localSheetId="0" hidden="1">'по 08.09.2023'!$A$4:$Q$83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'по 08.09.2023'!$3:$4</definedName>
    <definedName name="о">#REF!</definedName>
    <definedName name="_xlnm.Print_Area" localSheetId="0">'по 08.09.2023'!$A$1:$Q$82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<sst xmlns="http://schemas.openxmlformats.org/spreadsheetml/2006/main" count="135" uniqueCount="109">
  <si>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</si>
  <si>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</si>
  <si>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</si>
  <si>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</si>
  <si>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</si>
  <si>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</si>
  <si>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</si>
  <si>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</si>
  <si>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</si>
  <si>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</si>
  <si>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</si>
  <si>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</si>
  <si>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</si>
  <si>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</si>
  <si>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</si>
  <si>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</si>
  <si>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</si>
  <si>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</si>
  <si>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</si>
  <si>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</si>
  <si>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</si>
  <si>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</si>
  <si>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</si>
  <si>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</si>
  <si>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</si>
  <si>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</si>
  <si>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</si>
  <si>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</si>
  <si>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</si>
  <si>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</si>
  <si>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</si>
  <si>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</si>
  <si>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</si>
  <si>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</si>
  <si>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</si>
  <si>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</si>
  <si>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</si>
  <si>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</si>
  <si>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</si>
  <si>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</si>
  <si>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</si>
  <si>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</si>
  <si>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</si>
  <si>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</si>
  <si>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</si>
  <si>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</si>
  <si>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</si>
  <si>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</si>
  <si>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</si>
  <si>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</si>
  <si>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</si>
  <si>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</si>
  <si>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</si>
  <si>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</si>
  <si>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</si>
  <si>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</si>
  <si>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</si>
  <si>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</si>
  <si>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</si>
  <si>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</si>
  <si>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</si>
  <si>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</si>
  <si>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</si>
  <si>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</si>
  <si>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</si>
  <si>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</si>
  <si>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</si>
  <si>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</si>
  <si>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</si>
  <si>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</si>
  <si>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</si>
  <si>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</si>
  <si>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</si>
  <si>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</si>
  <si>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</si>
  <si>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</si>
  <si>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</si>
  <si>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</si>
  <si>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</si>
  <si>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</si>
  <si>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</si>
  <si>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</si>
  <si>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</si>
  <si>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</si>
  <si>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</si>
  <si>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</si>
  <si>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</si>
  <si>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</si>
  <si>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</si>
  <si>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</si>
  <si>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</si>
  <si>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</si>
  <si>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</si>
  <si>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</si>
  <si>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</si>
  <si>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</si>
  <si>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</si>
  <si>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</si>
  <si>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</si>
  <si>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</si>
  <si>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</si>
  <si>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январь-сентябрь</t>
  </si>
  <si>
    <t>сентябрь</t>
  </si>
  <si>
    <t>Исполн. плана месяца</t>
  </si>
  <si>
    <t>факта за сентябрь от плана сентбря</t>
  </si>
  <si>
    <t>факта 2023г. от факта 2022г.</t>
  </si>
  <si>
    <t>факта 2023г. от плана 2023г.</t>
  </si>
  <si>
    <t>Факт с нач. 2022 года      (по 15.09.22 вкл.)</t>
  </si>
  <si>
    <t>с нач. года на 18.09.2023 (по 15.09.2023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</si>
</sst>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8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8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9" xfId="143"/>
    <cellStyle name="Плохой" xfId="144"/>
    <cellStyle name="Пояснение" xfId="145"/>
    <cellStyle name="Примечание" xfId="146"/>
    <cellStyle name="Percent" xfId="147"/>
    <cellStyle name="Процентный 2" xfId="148"/>
    <cellStyle name="Процентный 2 2" xfId="149"/>
    <cellStyle name="Связанная ячейка" xfId="150"/>
    <cellStyle name="Текст предупреждения" xfId="151"/>
    <cellStyle name="Comma" xfId="152"/>
    <cellStyle name="Comma [0]" xfId="153"/>
    <cellStyle name="Финансовый 2" xfId="154"/>
    <cellStyle name="Финансовый 3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="89" zoomScaleNormal="89" zoomScalePageLayoutView="0" workbookViewId="0" topLeftCell="A1">
      <pane xSplit="3" ySplit="4" topLeftCell="D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86" sqref="H86"/>
    </sheetView>
  </sheetViews>
  <sheetFormatPr defaultColWidth="9.00390625" defaultRowHeight="12.75"/>
  <cols>
    <col min="1" max="2" width="9.125" style="40" customWidth="1"/>
    <col min="3" max="3" width="65.75390625" style="40" customWidth="1"/>
    <col min="4" max="4" width="14.625" style="53" customWidth="1"/>
    <col min="5" max="5" width="14.375" style="40" customWidth="1"/>
    <col min="6" max="6" width="14.75390625" style="47" customWidth="1"/>
    <col min="7" max="7" width="13.375" style="47" customWidth="1"/>
    <col min="8" max="8" width="16.25390625" style="60" customWidth="1"/>
    <col min="9" max="9" width="13.875" style="60" customWidth="1"/>
    <col min="10" max="10" width="15.125" style="40" customWidth="1"/>
    <col min="11" max="11" width="14.375" style="40" customWidth="1"/>
    <col min="12" max="12" width="15.125" style="40" customWidth="1"/>
    <col min="13" max="13" width="13.75390625" style="40" customWidth="1"/>
    <col min="14" max="14" width="11.75390625" style="40" customWidth="1"/>
    <col min="15" max="15" width="10.00390625" style="40" customWidth="1"/>
    <col min="16" max="16" width="10.25390625" style="40" customWidth="1"/>
    <col min="17" max="17" width="10.125" style="40" customWidth="1"/>
    <col min="18" max="16384" width="9.125" style="40" customWidth="1"/>
  </cols>
  <sheetData>
    <row r="1" spans="1:17" ht="20.25">
      <c r="A1" s="106" t="s">
        <v>88</v>
      </c>
      <c r="B1" s="106"/>
      <c r="C1" s="106"/>
      <c r="D1" s="106"/>
      <c r="E1" s="106"/>
      <c r="F1" s="107"/>
      <c r="G1" s="107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0.25" customHeight="1">
      <c r="A2" s="26"/>
      <c r="B2" s="27"/>
      <c r="C2" s="25"/>
      <c r="D2" s="51"/>
      <c r="E2" s="25"/>
      <c r="F2" s="43"/>
      <c r="G2" s="43"/>
      <c r="H2" s="61"/>
      <c r="I2" s="61"/>
      <c r="J2" s="25"/>
      <c r="K2" s="25"/>
      <c r="L2" s="25"/>
      <c r="M2" s="25"/>
      <c r="N2" s="25"/>
      <c r="O2" s="49"/>
      <c r="P2" s="24"/>
      <c r="Q2" s="24" t="s">
        <v>0</v>
      </c>
    </row>
    <row r="3" spans="1:17" ht="20.25" customHeight="1">
      <c r="A3" s="108" t="s">
        <v>1</v>
      </c>
      <c r="B3" s="103" t="s">
        <v>2</v>
      </c>
      <c r="C3" s="109" t="s">
        <v>3</v>
      </c>
      <c r="D3" s="111" t="s">
        <v>107</v>
      </c>
      <c r="E3" s="113" t="s">
        <v>87</v>
      </c>
      <c r="F3" s="114"/>
      <c r="G3" s="115"/>
      <c r="H3" s="131" t="s">
        <v>89</v>
      </c>
      <c r="I3" s="132"/>
      <c r="J3" s="113" t="s">
        <v>4</v>
      </c>
      <c r="K3" s="114"/>
      <c r="L3" s="114"/>
      <c r="M3" s="115"/>
      <c r="N3" s="117" t="s">
        <v>99</v>
      </c>
      <c r="O3" s="116" t="s">
        <v>103</v>
      </c>
      <c r="P3" s="116" t="s">
        <v>97</v>
      </c>
      <c r="Q3" s="117" t="s">
        <v>98</v>
      </c>
    </row>
    <row r="4" spans="1:17" ht="66" customHeight="1">
      <c r="A4" s="108"/>
      <c r="B4" s="103"/>
      <c r="C4" s="110"/>
      <c r="D4" s="112"/>
      <c r="E4" s="1" t="s">
        <v>84</v>
      </c>
      <c r="F4" s="1" t="s">
        <v>101</v>
      </c>
      <c r="G4" s="1" t="s">
        <v>102</v>
      </c>
      <c r="H4" s="58" t="s">
        <v>108</v>
      </c>
      <c r="I4" s="59" t="s">
        <v>102</v>
      </c>
      <c r="J4" s="1" t="s">
        <v>105</v>
      </c>
      <c r="K4" s="1" t="s">
        <v>5</v>
      </c>
      <c r="L4" s="1" t="s">
        <v>106</v>
      </c>
      <c r="M4" s="1" t="s">
        <v>104</v>
      </c>
      <c r="N4" s="117"/>
      <c r="O4" s="116"/>
      <c r="P4" s="116"/>
      <c r="Q4" s="117"/>
    </row>
    <row r="5" spans="1:17" ht="25.5" customHeight="1">
      <c r="A5" s="75"/>
      <c r="B5" s="76"/>
      <c r="C5" s="77" t="s">
        <v>6</v>
      </c>
      <c r="D5" s="36">
        <f>D17+D19+D21+D18+D20</f>
        <v>10778644.75</v>
      </c>
      <c r="E5" s="36">
        <f>E17+E19+E21+E18+E20</f>
        <v>20002935.000000004</v>
      </c>
      <c r="F5" s="36">
        <f>F17+F19+F21+F18+F20</f>
        <v>12455957.000000002</v>
      </c>
      <c r="G5" s="36">
        <f>G17+G19+G21+G18+G20</f>
        <v>1226888</v>
      </c>
      <c r="H5" s="36">
        <f>H17+H19+H21+H18+H20</f>
        <v>11181604.46</v>
      </c>
      <c r="I5" s="36">
        <f>I17+I19+I21+I18+I20</f>
        <v>77943.48999999999</v>
      </c>
      <c r="J5" s="78">
        <f>H5-D5</f>
        <v>402959.7100000009</v>
      </c>
      <c r="K5" s="78">
        <f>H5-F5</f>
        <v>-1274352.540000001</v>
      </c>
      <c r="L5" s="78">
        <f>H5-E5</f>
        <v>-8821330.540000003</v>
      </c>
      <c r="M5" s="78">
        <f>I5-G5</f>
        <v>-1148944.51</v>
      </c>
      <c r="N5" s="44">
        <f aca="true" t="shared" si="0" ref="N5:N36">_xlfn.IFERROR(H5/D5,"")</f>
        <v>1.0373850070529507</v>
      </c>
      <c r="O5" s="44">
        <f>_xlfn.IFERROR(I5/G5,"")</f>
        <v>0.0635294256688467</v>
      </c>
      <c r="P5" s="44">
        <f aca="true" t="shared" si="1" ref="P5:P36">_xlfn.IFERROR(H5/F5,"")</f>
        <v>0.8976913182985458</v>
      </c>
      <c r="Q5" s="44">
        <f aca="true" t="shared" si="2" ref="Q5:Q36">_xlfn.IFERROR(H5/E5,"")</f>
        <v>0.5589981900156151</v>
      </c>
    </row>
    <row r="6" spans="1:18" ht="18" customHeight="1">
      <c r="A6" s="137" t="s">
        <v>10</v>
      </c>
      <c r="B6" s="54" t="s">
        <v>11</v>
      </c>
      <c r="C6" s="4" t="s">
        <v>12</v>
      </c>
      <c r="D6" s="65">
        <v>8324937.430000001</v>
      </c>
      <c r="E6" s="5">
        <v>14848766.500000002</v>
      </c>
      <c r="F6" s="5">
        <v>9565555.200000001</v>
      </c>
      <c r="G6" s="5">
        <v>1140253</v>
      </c>
      <c r="H6" s="5">
        <v>8674836.86</v>
      </c>
      <c r="I6" s="5">
        <v>70829.72</v>
      </c>
      <c r="J6" s="5">
        <f aca="true" t="shared" si="3" ref="J6:J59">H6-D6</f>
        <v>349899.42999999877</v>
      </c>
      <c r="K6" s="5">
        <f aca="true" t="shared" si="4" ref="K6:K66">H6-F6</f>
        <v>-890718.3400000017</v>
      </c>
      <c r="L6" s="5">
        <f aca="true" t="shared" si="5" ref="L6:L66">H6-E6</f>
        <v>-6173929.640000002</v>
      </c>
      <c r="M6" s="5">
        <f>I6-G6</f>
        <v>-1069423.28</v>
      </c>
      <c r="N6" s="31">
        <f t="shared" si="0"/>
        <v>1.0420302774575927</v>
      </c>
      <c r="O6" s="31">
        <f aca="true" t="shared" si="6" ref="O6:O56">_xlfn.IFERROR(I6/G6,"")</f>
        <v>0.062117547596892975</v>
      </c>
      <c r="P6" s="31">
        <f t="shared" si="1"/>
        <v>0.9068827348359244</v>
      </c>
      <c r="Q6" s="31">
        <f t="shared" si="2"/>
        <v>0.5842126253382729</v>
      </c>
      <c r="R6" s="41"/>
    </row>
    <row r="7" spans="1:18" ht="18" customHeight="1">
      <c r="A7" s="129"/>
      <c r="B7" s="54" t="s">
        <v>7</v>
      </c>
      <c r="C7" s="2" t="s">
        <v>8</v>
      </c>
      <c r="D7" s="66">
        <v>48830.350000000006</v>
      </c>
      <c r="E7" s="3">
        <v>80057.5</v>
      </c>
      <c r="F7" s="3">
        <v>59170</v>
      </c>
      <c r="G7" s="3">
        <v>7620</v>
      </c>
      <c r="H7" s="5">
        <v>51042.38</v>
      </c>
      <c r="I7" s="5">
        <v>36.07</v>
      </c>
      <c r="J7" s="3">
        <f>H7-D7</f>
        <v>2212.0299999999916</v>
      </c>
      <c r="K7" s="3">
        <f>H7-F7</f>
        <v>-8127.620000000003</v>
      </c>
      <c r="L7" s="3">
        <f>H7-E7</f>
        <v>-29015.120000000003</v>
      </c>
      <c r="M7" s="3">
        <f>I7-G7</f>
        <v>-7583.93</v>
      </c>
      <c r="N7" s="31">
        <f t="shared" si="0"/>
        <v>1.0453003101554668</v>
      </c>
      <c r="O7" s="31">
        <f t="shared" si="6"/>
        <v>0.004733595800524935</v>
      </c>
      <c r="P7" s="31">
        <f t="shared" si="1"/>
        <v>0.8626395132668582</v>
      </c>
      <c r="Q7" s="31">
        <f t="shared" si="2"/>
        <v>0.6375714954876183</v>
      </c>
      <c r="R7" s="41"/>
    </row>
    <row r="8" spans="1:18" ht="18" customHeight="1">
      <c r="A8" s="129"/>
      <c r="B8" s="54" t="s">
        <v>11</v>
      </c>
      <c r="C8" s="29" t="s">
        <v>90</v>
      </c>
      <c r="D8" s="65"/>
      <c r="E8" s="65">
        <v>1204375.9</v>
      </c>
      <c r="F8" s="65">
        <v>924375.9</v>
      </c>
      <c r="G8" s="65">
        <v>25000</v>
      </c>
      <c r="H8" s="5">
        <v>771358.7099999998</v>
      </c>
      <c r="I8" s="5">
        <v>5508.86</v>
      </c>
      <c r="J8" s="5">
        <f>H8-D8</f>
        <v>771358.7099999998</v>
      </c>
      <c r="K8" s="5">
        <f>H8-F8</f>
        <v>-153017.19000000018</v>
      </c>
      <c r="L8" s="5">
        <f>H8-E8</f>
        <v>-433017.19000000006</v>
      </c>
      <c r="M8" s="5">
        <f aca="true" t="shared" si="7" ref="M8:M66">I8-G8</f>
        <v>-19491.14</v>
      </c>
      <c r="N8" s="31">
        <f>_xlfn.IFERROR(H8/D8,"")</f>
      </c>
      <c r="O8" s="31">
        <f t="shared" si="6"/>
        <v>0.22035439999999998</v>
      </c>
      <c r="P8" s="31">
        <f t="shared" si="1"/>
        <v>0.8344643234424435</v>
      </c>
      <c r="Q8" s="31">
        <f t="shared" si="2"/>
        <v>0.6404634217605981</v>
      </c>
      <c r="R8" s="41"/>
    </row>
    <row r="9" spans="1:18" ht="18" customHeight="1">
      <c r="A9" s="129"/>
      <c r="B9" s="54" t="s">
        <v>11</v>
      </c>
      <c r="C9" s="4" t="s">
        <v>13</v>
      </c>
      <c r="D9" s="65">
        <v>-22.939999999999966</v>
      </c>
      <c r="E9" s="5">
        <v>0</v>
      </c>
      <c r="F9" s="5">
        <v>0</v>
      </c>
      <c r="G9" s="5">
        <v>0</v>
      </c>
      <c r="H9" s="5">
        <v>-1702.7500000000002</v>
      </c>
      <c r="I9" s="5">
        <v>24.71</v>
      </c>
      <c r="J9" s="5">
        <f>H9-D9</f>
        <v>-1679.8100000000002</v>
      </c>
      <c r="K9" s="5">
        <f>H9-F9</f>
        <v>-1702.7500000000002</v>
      </c>
      <c r="L9" s="5">
        <f t="shared" si="5"/>
        <v>-1702.7500000000002</v>
      </c>
      <c r="M9" s="5">
        <f t="shared" si="7"/>
        <v>24.71</v>
      </c>
      <c r="N9" s="31">
        <f>_xlfn.IFERROR(H9/D9,"")</f>
        <v>74.22624237140379</v>
      </c>
      <c r="O9" s="31">
        <f t="shared" si="6"/>
      </c>
      <c r="P9" s="31">
        <f t="shared" si="1"/>
      </c>
      <c r="Q9" s="31">
        <f t="shared" si="2"/>
      </c>
      <c r="R9" s="41"/>
    </row>
    <row r="10" spans="1:18" ht="18" customHeight="1">
      <c r="A10" s="129"/>
      <c r="B10" s="54" t="s">
        <v>11</v>
      </c>
      <c r="C10" s="4" t="s">
        <v>14</v>
      </c>
      <c r="D10" s="65">
        <v>4075.88</v>
      </c>
      <c r="E10" s="5">
        <v>4690.3</v>
      </c>
      <c r="F10" s="5">
        <v>4690.3</v>
      </c>
      <c r="G10" s="5">
        <v>0</v>
      </c>
      <c r="H10" s="5">
        <v>-1429.1</v>
      </c>
      <c r="I10" s="5">
        <v>0</v>
      </c>
      <c r="J10" s="5">
        <f t="shared" si="3"/>
        <v>-5504.98</v>
      </c>
      <c r="K10" s="5">
        <f t="shared" si="4"/>
        <v>-6119.4</v>
      </c>
      <c r="L10" s="5">
        <f t="shared" si="5"/>
        <v>-6119.4</v>
      </c>
      <c r="M10" s="5">
        <f t="shared" si="7"/>
        <v>0</v>
      </c>
      <c r="N10" s="31">
        <f t="shared" si="0"/>
        <v>-0.35062366899908726</v>
      </c>
      <c r="O10" s="31">
        <f t="shared" si="6"/>
      </c>
      <c r="P10" s="31">
        <f t="shared" si="1"/>
        <v>-0.3046926635822868</v>
      </c>
      <c r="Q10" s="31">
        <f t="shared" si="2"/>
        <v>-0.3046926635822868</v>
      </c>
      <c r="R10" s="41"/>
    </row>
    <row r="11" spans="1:18" ht="18" customHeight="1">
      <c r="A11" s="129"/>
      <c r="B11" s="54" t="s">
        <v>11</v>
      </c>
      <c r="C11" s="4" t="s">
        <v>92</v>
      </c>
      <c r="D11" s="65">
        <v>138092.04</v>
      </c>
      <c r="E11" s="5">
        <v>314766.5</v>
      </c>
      <c r="F11" s="5">
        <v>157893</v>
      </c>
      <c r="G11" s="5">
        <v>0</v>
      </c>
      <c r="H11" s="5">
        <v>127791.01000000001</v>
      </c>
      <c r="I11" s="5">
        <v>1908.2199999999998</v>
      </c>
      <c r="J11" s="5">
        <f t="shared" si="3"/>
        <v>-10301.029999999999</v>
      </c>
      <c r="K11" s="5">
        <f t="shared" si="4"/>
        <v>-30101.98999999999</v>
      </c>
      <c r="L11" s="5">
        <f t="shared" si="5"/>
        <v>-186975.49</v>
      </c>
      <c r="M11" s="5">
        <f t="shared" si="7"/>
        <v>1908.2199999999998</v>
      </c>
      <c r="N11" s="31">
        <f t="shared" si="0"/>
        <v>0.925404606956346</v>
      </c>
      <c r="O11" s="31">
        <f t="shared" si="6"/>
      </c>
      <c r="P11" s="31">
        <f t="shared" si="1"/>
        <v>0.8093519662049616</v>
      </c>
      <c r="Q11" s="31">
        <f t="shared" si="2"/>
        <v>0.4059866917222767</v>
      </c>
      <c r="R11" s="41"/>
    </row>
    <row r="12" spans="1:18" ht="18" customHeight="1">
      <c r="A12" s="129"/>
      <c r="B12" s="54" t="s">
        <v>15</v>
      </c>
      <c r="C12" s="4" t="s">
        <v>16</v>
      </c>
      <c r="D12" s="65">
        <v>70703.35999999999</v>
      </c>
      <c r="E12" s="5">
        <v>1083466.2</v>
      </c>
      <c r="F12" s="5">
        <v>95400</v>
      </c>
      <c r="G12" s="5">
        <v>8700</v>
      </c>
      <c r="H12" s="5">
        <v>57673.59999999999</v>
      </c>
      <c r="I12" s="5">
        <v>4388.02</v>
      </c>
      <c r="J12" s="5">
        <f t="shared" si="3"/>
        <v>-13029.759999999995</v>
      </c>
      <c r="K12" s="5">
        <f t="shared" si="4"/>
        <v>-37726.40000000001</v>
      </c>
      <c r="L12" s="5">
        <f t="shared" si="5"/>
        <v>-1025792.6</v>
      </c>
      <c r="M12" s="5">
        <f t="shared" si="7"/>
        <v>-4311.98</v>
      </c>
      <c r="N12" s="31">
        <f t="shared" si="0"/>
        <v>0.8157122942954904</v>
      </c>
      <c r="O12" s="31">
        <f t="shared" si="6"/>
        <v>0.5043701149425288</v>
      </c>
      <c r="P12" s="31">
        <f t="shared" si="1"/>
        <v>0.604545073375262</v>
      </c>
      <c r="Q12" s="31">
        <f t="shared" si="2"/>
        <v>0.05323064069742092</v>
      </c>
      <c r="R12" s="41"/>
    </row>
    <row r="13" spans="1:18" ht="18" customHeight="1">
      <c r="A13" s="129"/>
      <c r="B13" s="54" t="s">
        <v>76</v>
      </c>
      <c r="C13" s="4" t="s">
        <v>95</v>
      </c>
      <c r="D13" s="65">
        <v>519124.44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3"/>
        <v>-519124.44</v>
      </c>
      <c r="K13" s="5">
        <f t="shared" si="4"/>
        <v>0</v>
      </c>
      <c r="L13" s="5">
        <f t="shared" si="5"/>
        <v>0</v>
      </c>
      <c r="M13" s="5">
        <f t="shared" si="7"/>
        <v>0</v>
      </c>
      <c r="N13" s="31">
        <f t="shared" si="0"/>
        <v>0</v>
      </c>
      <c r="O13" s="31">
        <f t="shared" si="6"/>
      </c>
      <c r="P13" s="31">
        <f t="shared" si="1"/>
      </c>
      <c r="Q13" s="31">
        <f t="shared" si="2"/>
      </c>
      <c r="R13" s="41"/>
    </row>
    <row r="14" spans="1:18" ht="18" customHeight="1">
      <c r="A14" s="129"/>
      <c r="B14" s="54" t="s">
        <v>15</v>
      </c>
      <c r="C14" s="4" t="s">
        <v>17</v>
      </c>
      <c r="D14" s="65">
        <v>1515141.2200000002</v>
      </c>
      <c r="E14" s="5">
        <v>2237196.9</v>
      </c>
      <c r="F14" s="5">
        <v>1481700</v>
      </c>
      <c r="G14" s="5">
        <v>25300</v>
      </c>
      <c r="H14" s="5">
        <v>1360962.8699999999</v>
      </c>
      <c r="I14" s="5">
        <v>-14600.72</v>
      </c>
      <c r="J14" s="5">
        <f t="shared" si="3"/>
        <v>-154178.35000000033</v>
      </c>
      <c r="K14" s="5">
        <f t="shared" si="4"/>
        <v>-120737.13000000012</v>
      </c>
      <c r="L14" s="5">
        <f t="shared" si="5"/>
        <v>-876234.03</v>
      </c>
      <c r="M14" s="5">
        <f t="shared" si="7"/>
        <v>-39900.72</v>
      </c>
      <c r="N14" s="31">
        <f t="shared" si="0"/>
        <v>0.898241597572007</v>
      </c>
      <c r="O14" s="31">
        <f t="shared" si="6"/>
        <v>-0.5771035573122529</v>
      </c>
      <c r="P14" s="31">
        <f t="shared" si="1"/>
        <v>0.9185144563676857</v>
      </c>
      <c r="Q14" s="31">
        <f t="shared" si="2"/>
        <v>0.6083339691736566</v>
      </c>
      <c r="R14" s="41"/>
    </row>
    <row r="15" spans="1:18" ht="18" customHeight="1">
      <c r="A15" s="129"/>
      <c r="B15" s="54" t="s">
        <v>18</v>
      </c>
      <c r="C15" s="4" t="s">
        <v>19</v>
      </c>
      <c r="D15" s="65">
        <v>156825.91</v>
      </c>
      <c r="E15" s="5">
        <v>228385.6</v>
      </c>
      <c r="F15" s="5">
        <v>166270.6</v>
      </c>
      <c r="G15" s="5">
        <v>19950</v>
      </c>
      <c r="H15" s="5">
        <v>140818.86000000002</v>
      </c>
      <c r="I15" s="5">
        <v>9838.61</v>
      </c>
      <c r="J15" s="5">
        <f t="shared" si="3"/>
        <v>-16007.049999999988</v>
      </c>
      <c r="K15" s="5">
        <f t="shared" si="4"/>
        <v>-25451.73999999999</v>
      </c>
      <c r="L15" s="5">
        <f t="shared" si="5"/>
        <v>-87566.73999999999</v>
      </c>
      <c r="M15" s="5">
        <f t="shared" si="7"/>
        <v>-10111.39</v>
      </c>
      <c r="N15" s="31">
        <f t="shared" si="0"/>
        <v>0.8979310880453365</v>
      </c>
      <c r="O15" s="31">
        <f t="shared" si="6"/>
        <v>0.4931634085213033</v>
      </c>
      <c r="P15" s="31">
        <f t="shared" si="1"/>
        <v>0.8469257944579499</v>
      </c>
      <c r="Q15" s="31">
        <f t="shared" si="2"/>
        <v>0.616583795125437</v>
      </c>
      <c r="R15" s="41"/>
    </row>
    <row r="16" spans="1:18" ht="18" customHeight="1">
      <c r="A16" s="129"/>
      <c r="B16" s="54" t="s">
        <v>15</v>
      </c>
      <c r="C16" s="4" t="s">
        <v>20</v>
      </c>
      <c r="D16" s="65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7"/>
        <v>0</v>
      </c>
      <c r="N16" s="31">
        <f t="shared" si="0"/>
        <v>-0.005537098560354375</v>
      </c>
      <c r="O16" s="31">
        <f t="shared" si="6"/>
      </c>
      <c r="P16" s="31">
        <f t="shared" si="1"/>
      </c>
      <c r="Q16" s="31">
        <f t="shared" si="2"/>
      </c>
      <c r="R16" s="41"/>
    </row>
    <row r="17" spans="1:18" ht="18" customHeight="1">
      <c r="A17" s="134"/>
      <c r="B17" s="79"/>
      <c r="C17" s="80" t="s">
        <v>9</v>
      </c>
      <c r="D17" s="69">
        <f>SUM(D6:D16)</f>
        <v>10777725.75</v>
      </c>
      <c r="E17" s="69">
        <f>SUM(E6:E16)</f>
        <v>20001705.400000002</v>
      </c>
      <c r="F17" s="69">
        <f>SUM(F6:F16)</f>
        <v>12455055.000000002</v>
      </c>
      <c r="G17" s="69">
        <f>SUM(G6:G16)</f>
        <v>1226823</v>
      </c>
      <c r="H17" s="69">
        <v>11181352.340000002</v>
      </c>
      <c r="I17" s="69">
        <v>77933.48999999999</v>
      </c>
      <c r="J17" s="69">
        <f t="shared" si="3"/>
        <v>403626.5900000017</v>
      </c>
      <c r="K17" s="69">
        <f t="shared" si="4"/>
        <v>-1273702.6600000001</v>
      </c>
      <c r="L17" s="69">
        <f t="shared" si="5"/>
        <v>-8820353.06</v>
      </c>
      <c r="M17" s="69">
        <f>I17-G17</f>
        <v>-1148889.51</v>
      </c>
      <c r="N17" s="81">
        <f t="shared" si="0"/>
        <v>1.0374500705772738</v>
      </c>
      <c r="O17" s="81">
        <f t="shared" si="6"/>
        <v>0.06352464047380917</v>
      </c>
      <c r="P17" s="81">
        <f t="shared" si="1"/>
        <v>0.8977360870746858</v>
      </c>
      <c r="Q17" s="81">
        <f t="shared" si="2"/>
        <v>0.5590199493689173</v>
      </c>
      <c r="R17" s="41"/>
    </row>
    <row r="18" spans="1:18" ht="18" customHeight="1">
      <c r="A18" s="57" t="s">
        <v>73</v>
      </c>
      <c r="B18" s="54" t="s">
        <v>22</v>
      </c>
      <c r="C18" s="4" t="s">
        <v>23</v>
      </c>
      <c r="D18" s="65">
        <v>56</v>
      </c>
      <c r="E18" s="5">
        <v>140</v>
      </c>
      <c r="F18" s="5">
        <v>105</v>
      </c>
      <c r="G18" s="5">
        <v>15</v>
      </c>
      <c r="H18" s="5">
        <v>40</v>
      </c>
      <c r="I18" s="5">
        <v>0</v>
      </c>
      <c r="J18" s="5">
        <f t="shared" si="3"/>
        <v>-16</v>
      </c>
      <c r="K18" s="5">
        <f t="shared" si="4"/>
        <v>-65</v>
      </c>
      <c r="L18" s="5">
        <f t="shared" si="5"/>
        <v>-100</v>
      </c>
      <c r="M18" s="5">
        <f t="shared" si="7"/>
        <v>-15</v>
      </c>
      <c r="N18" s="31">
        <f t="shared" si="0"/>
        <v>0.7142857142857143</v>
      </c>
      <c r="O18" s="31">
        <f t="shared" si="6"/>
        <v>0</v>
      </c>
      <c r="P18" s="31">
        <f t="shared" si="1"/>
        <v>0.38095238095238093</v>
      </c>
      <c r="Q18" s="31">
        <f t="shared" si="2"/>
        <v>0.2857142857142857</v>
      </c>
      <c r="R18" s="41"/>
    </row>
    <row r="19" spans="1:18" ht="29.25" customHeight="1">
      <c r="A19" s="57" t="s">
        <v>21</v>
      </c>
      <c r="B19" s="54" t="s">
        <v>22</v>
      </c>
      <c r="C19" s="94" t="s">
        <v>91</v>
      </c>
      <c r="D19" s="65">
        <v>146.2</v>
      </c>
      <c r="E19" s="5">
        <v>0</v>
      </c>
      <c r="F19" s="5">
        <v>0</v>
      </c>
      <c r="G19" s="5">
        <v>0</v>
      </c>
      <c r="H19" s="5">
        <v>104.6</v>
      </c>
      <c r="I19" s="5">
        <v>0</v>
      </c>
      <c r="J19" s="5">
        <f t="shared" si="3"/>
        <v>-41.599999999999994</v>
      </c>
      <c r="K19" s="5">
        <f t="shared" si="4"/>
        <v>104.6</v>
      </c>
      <c r="L19" s="5">
        <f t="shared" si="5"/>
        <v>104.6</v>
      </c>
      <c r="M19" s="5">
        <f t="shared" si="7"/>
        <v>0</v>
      </c>
      <c r="N19" s="31">
        <f t="shared" si="0"/>
        <v>0.7154582763337893</v>
      </c>
      <c r="O19" s="31">
        <f t="shared" si="6"/>
      </c>
      <c r="P19" s="31">
        <f t="shared" si="1"/>
      </c>
      <c r="Q19" s="31">
        <f t="shared" si="2"/>
      </c>
      <c r="R19" s="41"/>
    </row>
    <row r="20" spans="1:18" ht="31.5">
      <c r="A20" s="55" t="s">
        <v>25</v>
      </c>
      <c r="B20" s="56" t="s">
        <v>75</v>
      </c>
      <c r="C20" s="4" t="s">
        <v>26</v>
      </c>
      <c r="D20" s="65">
        <v>676.8</v>
      </c>
      <c r="E20" s="5">
        <v>969.6</v>
      </c>
      <c r="F20" s="5">
        <v>712</v>
      </c>
      <c r="G20" s="5">
        <v>35</v>
      </c>
      <c r="H20" s="5">
        <v>-2.48</v>
      </c>
      <c r="I20" s="5">
        <v>0</v>
      </c>
      <c r="J20" s="5">
        <f t="shared" si="3"/>
        <v>-679.28</v>
      </c>
      <c r="K20" s="5">
        <f t="shared" si="4"/>
        <v>-714.48</v>
      </c>
      <c r="L20" s="5">
        <f t="shared" si="5"/>
        <v>-972.08</v>
      </c>
      <c r="M20" s="5">
        <f t="shared" si="7"/>
        <v>-35</v>
      </c>
      <c r="N20" s="31">
        <f t="shared" si="0"/>
        <v>-0.0036643026004728133</v>
      </c>
      <c r="O20" s="31">
        <f t="shared" si="6"/>
        <v>0</v>
      </c>
      <c r="P20" s="31">
        <f t="shared" si="1"/>
        <v>-0.0034831460674157304</v>
      </c>
      <c r="Q20" s="31">
        <f t="shared" si="2"/>
        <v>-0.0025577557755775576</v>
      </c>
      <c r="R20" s="41"/>
    </row>
    <row r="21" spans="1:18" ht="18" customHeight="1">
      <c r="A21" s="57" t="s">
        <v>24</v>
      </c>
      <c r="B21" s="54" t="s">
        <v>11</v>
      </c>
      <c r="C21" s="4" t="s">
        <v>77</v>
      </c>
      <c r="D21" s="65">
        <v>40</v>
      </c>
      <c r="E21" s="5">
        <v>120</v>
      </c>
      <c r="F21" s="5">
        <v>85</v>
      </c>
      <c r="G21" s="5">
        <v>15</v>
      </c>
      <c r="H21" s="5">
        <v>110</v>
      </c>
      <c r="I21" s="5">
        <v>10</v>
      </c>
      <c r="J21" s="5">
        <f t="shared" si="3"/>
        <v>70</v>
      </c>
      <c r="K21" s="5">
        <f t="shared" si="4"/>
        <v>25</v>
      </c>
      <c r="L21" s="5">
        <f t="shared" si="5"/>
        <v>-10</v>
      </c>
      <c r="M21" s="5">
        <f t="shared" si="7"/>
        <v>-5</v>
      </c>
      <c r="N21" s="31">
        <f t="shared" si="0"/>
        <v>2.75</v>
      </c>
      <c r="O21" s="31">
        <f t="shared" si="6"/>
        <v>0.6666666666666666</v>
      </c>
      <c r="P21" s="31">
        <f t="shared" si="1"/>
        <v>1.2941176470588236</v>
      </c>
      <c r="Q21" s="31">
        <f t="shared" si="2"/>
        <v>0.9166666666666666</v>
      </c>
      <c r="R21" s="41"/>
    </row>
    <row r="22" spans="1:18" ht="28.5" customHeight="1">
      <c r="A22" s="138"/>
      <c r="B22" s="138"/>
      <c r="C22" s="37" t="s">
        <v>27</v>
      </c>
      <c r="D22" s="36">
        <f>D26+D29+D37+D47+D49+D54+D58+D60+D69</f>
        <v>4281238.670000001</v>
      </c>
      <c r="E22" s="78">
        <f>E26+E29+E37+E47+E49+E54+E58+E60+E69</f>
        <v>6578599.119999999</v>
      </c>
      <c r="F22" s="78">
        <f>F26+F29+F37+F47+F49+F54+F58+F60+F69</f>
        <v>4751297.12</v>
      </c>
      <c r="G22" s="78">
        <f>G26+G29+G37+G47+G49+G54+G58+G60+G69</f>
        <v>663281.4999999999</v>
      </c>
      <c r="H22" s="78">
        <f>H26+H29+H37+H47+H49+H54+H58+H60+H69</f>
        <v>4916496.25</v>
      </c>
      <c r="I22" s="78">
        <f>I26+I29+I37+I47+I49+I54+I58+I60+I69</f>
        <v>354005.94000000006</v>
      </c>
      <c r="J22" s="78">
        <f t="shared" si="3"/>
        <v>635257.5799999991</v>
      </c>
      <c r="K22" s="78">
        <f t="shared" si="4"/>
        <v>165199.1299999999</v>
      </c>
      <c r="L22" s="78">
        <f t="shared" si="5"/>
        <v>-1662102.8699999992</v>
      </c>
      <c r="M22" s="78">
        <f t="shared" si="7"/>
        <v>-309275.5599999998</v>
      </c>
      <c r="N22" s="44">
        <f t="shared" si="0"/>
        <v>1.1483817252356079</v>
      </c>
      <c r="O22" s="44">
        <f t="shared" si="6"/>
        <v>0.5337190016606828</v>
      </c>
      <c r="P22" s="44">
        <f t="shared" si="1"/>
        <v>1.034769269491612</v>
      </c>
      <c r="Q22" s="44">
        <f t="shared" si="2"/>
        <v>0.7473469898861994</v>
      </c>
      <c r="R22" s="41"/>
    </row>
    <row r="23" spans="1:17" ht="18" customHeight="1">
      <c r="A23" s="133" t="s">
        <v>25</v>
      </c>
      <c r="B23" s="135" t="s">
        <v>75</v>
      </c>
      <c r="C23" s="6" t="s">
        <v>93</v>
      </c>
      <c r="D23" s="67">
        <v>81189.49</v>
      </c>
      <c r="E23" s="5">
        <v>160701.1</v>
      </c>
      <c r="F23" s="5">
        <v>116650</v>
      </c>
      <c r="G23" s="5">
        <v>14500</v>
      </c>
      <c r="H23" s="5">
        <v>116286.08</v>
      </c>
      <c r="I23" s="5">
        <v>7902.570000000001</v>
      </c>
      <c r="J23" s="7">
        <f t="shared" si="3"/>
        <v>35096.59</v>
      </c>
      <c r="K23" s="7">
        <f t="shared" si="4"/>
        <v>-363.91999999999825</v>
      </c>
      <c r="L23" s="7">
        <f t="shared" si="5"/>
        <v>-44415.020000000004</v>
      </c>
      <c r="M23" s="7">
        <f t="shared" si="7"/>
        <v>-6597.429999999999</v>
      </c>
      <c r="N23" s="32">
        <f t="shared" si="0"/>
        <v>1.4322799662862766</v>
      </c>
      <c r="O23" s="32">
        <f t="shared" si="6"/>
        <v>0.5450048275862069</v>
      </c>
      <c r="P23" s="32">
        <f t="shared" si="1"/>
        <v>0.9968802400342907</v>
      </c>
      <c r="Q23" s="32">
        <f t="shared" si="2"/>
        <v>0.7236171998822659</v>
      </c>
    </row>
    <row r="24" spans="1:17" ht="18" customHeight="1">
      <c r="A24" s="129"/>
      <c r="B24" s="126"/>
      <c r="C24" s="6" t="s">
        <v>28</v>
      </c>
      <c r="D24" s="30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3"/>
        <v>46284.14</v>
      </c>
      <c r="K24" s="7">
        <f t="shared" si="4"/>
        <v>0</v>
      </c>
      <c r="L24" s="7">
        <f t="shared" si="5"/>
        <v>0</v>
      </c>
      <c r="M24" s="7">
        <f t="shared" si="7"/>
        <v>0</v>
      </c>
      <c r="N24" s="32">
        <f t="shared" si="0"/>
        <v>12.654862599245071</v>
      </c>
      <c r="O24" s="32">
        <f t="shared" si="6"/>
      </c>
      <c r="P24" s="32">
        <f t="shared" si="1"/>
        <v>1.0000000000000002</v>
      </c>
      <c r="Q24" s="32">
        <f t="shared" si="2"/>
        <v>1.0000000000000002</v>
      </c>
    </row>
    <row r="25" spans="1:17" ht="18" customHeight="1">
      <c r="A25" s="129"/>
      <c r="B25" s="126"/>
      <c r="C25" s="6" t="s">
        <v>50</v>
      </c>
      <c r="D25" s="30">
        <v>63019.28999999999</v>
      </c>
      <c r="E25" s="5">
        <v>116540.4</v>
      </c>
      <c r="F25" s="5">
        <v>78150</v>
      </c>
      <c r="G25" s="5">
        <v>10400</v>
      </c>
      <c r="H25" s="5">
        <v>80448.33000000002</v>
      </c>
      <c r="I25" s="5">
        <v>5882.77</v>
      </c>
      <c r="J25" s="7">
        <f t="shared" si="3"/>
        <v>17429.040000000023</v>
      </c>
      <c r="K25" s="7">
        <f t="shared" si="4"/>
        <v>2298.3300000000163</v>
      </c>
      <c r="L25" s="7">
        <f t="shared" si="5"/>
        <v>-36092.06999999998</v>
      </c>
      <c r="M25" s="7">
        <f t="shared" si="7"/>
        <v>-4517.23</v>
      </c>
      <c r="N25" s="32">
        <f t="shared" si="0"/>
        <v>1.2765667464676296</v>
      </c>
      <c r="O25" s="32">
        <f t="shared" si="6"/>
        <v>0.5656509615384616</v>
      </c>
      <c r="P25" s="32">
        <f t="shared" si="1"/>
        <v>1.0294092130518235</v>
      </c>
      <c r="Q25" s="32">
        <f t="shared" si="2"/>
        <v>0.69030422068227</v>
      </c>
    </row>
    <row r="26" spans="1:17" ht="18" customHeight="1">
      <c r="A26" s="134"/>
      <c r="B26" s="136"/>
      <c r="C26" s="80" t="s">
        <v>9</v>
      </c>
      <c r="D26" s="69">
        <f>SUM(D23:D25)</f>
        <v>148180.01</v>
      </c>
      <c r="E26" s="69">
        <f>SUM(E23:E25)</f>
        <v>327496.87</v>
      </c>
      <c r="F26" s="69">
        <f>SUM(F23:F25)</f>
        <v>245055.37</v>
      </c>
      <c r="G26" s="69">
        <f>SUM(G23:G25)</f>
        <v>24900</v>
      </c>
      <c r="H26" s="69">
        <f>SUM(H23:H25)</f>
        <v>246989.78000000003</v>
      </c>
      <c r="I26" s="69">
        <f>SUM(I23:I25)</f>
        <v>13785.34</v>
      </c>
      <c r="J26" s="69">
        <f t="shared" si="3"/>
        <v>98809.77000000002</v>
      </c>
      <c r="K26" s="69">
        <f t="shared" si="4"/>
        <v>1934.4100000000326</v>
      </c>
      <c r="L26" s="69">
        <f t="shared" si="5"/>
        <v>-80507.08999999997</v>
      </c>
      <c r="M26" s="69">
        <f t="shared" si="7"/>
        <v>-11114.66</v>
      </c>
      <c r="N26" s="45">
        <f t="shared" si="0"/>
        <v>1.6668225356443154</v>
      </c>
      <c r="O26" s="45">
        <f t="shared" si="6"/>
        <v>0.5536281124497991</v>
      </c>
      <c r="P26" s="45">
        <f t="shared" si="1"/>
        <v>1.0078937670290598</v>
      </c>
      <c r="Q26" s="45">
        <f t="shared" si="2"/>
        <v>0.7541744750110132</v>
      </c>
    </row>
    <row r="27" spans="1:17" ht="23.25" customHeight="1">
      <c r="A27" s="96">
        <v>951</v>
      </c>
      <c r="B27" s="96" t="s">
        <v>11</v>
      </c>
      <c r="C27" s="90" t="s">
        <v>29</v>
      </c>
      <c r="D27" s="67">
        <v>58906.37</v>
      </c>
      <c r="E27" s="5">
        <v>91712.1</v>
      </c>
      <c r="F27" s="5">
        <v>64743</v>
      </c>
      <c r="G27" s="5">
        <v>11120</v>
      </c>
      <c r="H27" s="5">
        <v>79680.32</v>
      </c>
      <c r="I27" s="5">
        <v>8150.240000000001</v>
      </c>
      <c r="J27" s="5">
        <f t="shared" si="3"/>
        <v>20773.950000000004</v>
      </c>
      <c r="K27" s="5">
        <f t="shared" si="4"/>
        <v>14937.320000000007</v>
      </c>
      <c r="L27" s="5">
        <f t="shared" si="5"/>
        <v>-12031.779999999999</v>
      </c>
      <c r="M27" s="5">
        <f t="shared" si="7"/>
        <v>-2969.7599999999993</v>
      </c>
      <c r="N27" s="32">
        <f t="shared" si="0"/>
        <v>1.352660501742002</v>
      </c>
      <c r="O27" s="32">
        <f t="shared" si="6"/>
        <v>0.7329352517985612</v>
      </c>
      <c r="P27" s="32">
        <f t="shared" si="1"/>
        <v>1.2307171431660566</v>
      </c>
      <c r="Q27" s="32">
        <f t="shared" si="2"/>
        <v>0.8688092410925058</v>
      </c>
    </row>
    <row r="28" spans="1:17" ht="23.25" customHeight="1">
      <c r="A28" s="96"/>
      <c r="B28" s="96"/>
      <c r="C28" s="91" t="s">
        <v>30</v>
      </c>
      <c r="D28" s="67">
        <v>9196.63</v>
      </c>
      <c r="E28" s="5">
        <v>14224.899999999998</v>
      </c>
      <c r="F28" s="5">
        <v>8556.099999999999</v>
      </c>
      <c r="G28" s="5">
        <v>2174.2</v>
      </c>
      <c r="H28" s="5">
        <v>8773.75</v>
      </c>
      <c r="I28" s="5">
        <v>1686.9399999999998</v>
      </c>
      <c r="J28" s="5">
        <f t="shared" si="3"/>
        <v>-422.8799999999992</v>
      </c>
      <c r="K28" s="5">
        <f t="shared" si="4"/>
        <v>217.65000000000146</v>
      </c>
      <c r="L28" s="5">
        <f t="shared" si="5"/>
        <v>-5451.149999999998</v>
      </c>
      <c r="M28" s="5">
        <f t="shared" si="7"/>
        <v>-487.26</v>
      </c>
      <c r="N28" s="32">
        <f t="shared" si="0"/>
        <v>0.9540179391798953</v>
      </c>
      <c r="O28" s="32">
        <f t="shared" si="6"/>
        <v>0.775889982522307</v>
      </c>
      <c r="P28" s="32">
        <f t="shared" si="1"/>
        <v>1.0254379916083265</v>
      </c>
      <c r="Q28" s="32">
        <f t="shared" si="2"/>
        <v>0.6167881672278892</v>
      </c>
    </row>
    <row r="29" spans="1:17" ht="15.75">
      <c r="A29" s="96"/>
      <c r="B29" s="96"/>
      <c r="C29" s="82" t="s">
        <v>9</v>
      </c>
      <c r="D29" s="69">
        <f>D27+D28</f>
        <v>68103</v>
      </c>
      <c r="E29" s="69">
        <f>E27+E28</f>
        <v>105937</v>
      </c>
      <c r="F29" s="69">
        <f>F27+F28</f>
        <v>73299.1</v>
      </c>
      <c r="G29" s="69">
        <f>G27+G28</f>
        <v>13294.2</v>
      </c>
      <c r="H29" s="69">
        <f>H27+H28</f>
        <v>88454.07</v>
      </c>
      <c r="I29" s="69">
        <f>I27+I28</f>
        <v>9837.18</v>
      </c>
      <c r="J29" s="69">
        <f t="shared" si="3"/>
        <v>20351.070000000007</v>
      </c>
      <c r="K29" s="69">
        <f t="shared" si="4"/>
        <v>15154.970000000001</v>
      </c>
      <c r="L29" s="69">
        <f t="shared" si="5"/>
        <v>-17482.929999999993</v>
      </c>
      <c r="M29" s="69">
        <f t="shared" si="7"/>
        <v>-3457.0200000000004</v>
      </c>
      <c r="N29" s="45">
        <f t="shared" si="0"/>
        <v>1.2988278049425137</v>
      </c>
      <c r="O29" s="45">
        <f t="shared" si="6"/>
        <v>0.7399602834318725</v>
      </c>
      <c r="P29" s="45">
        <f t="shared" si="1"/>
        <v>1.2067551989042158</v>
      </c>
      <c r="Q29" s="45">
        <f t="shared" si="2"/>
        <v>0.8349686134211843</v>
      </c>
    </row>
    <row r="30" spans="1:17" ht="18.75" customHeight="1">
      <c r="A30" s="118" t="s">
        <v>31</v>
      </c>
      <c r="B30" s="96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3"/>
        <v>2230.51</v>
      </c>
      <c r="K30" s="3">
        <f t="shared" si="4"/>
        <v>3070.51</v>
      </c>
      <c r="L30" s="3">
        <f t="shared" si="5"/>
        <v>3070.51</v>
      </c>
      <c r="M30" s="3">
        <f t="shared" si="7"/>
        <v>0</v>
      </c>
      <c r="N30" s="32">
        <f t="shared" si="0"/>
        <v>2.669543413173653</v>
      </c>
      <c r="O30" s="32">
        <f t="shared" si="6"/>
      </c>
      <c r="P30" s="32">
        <f t="shared" si="1"/>
        <v>7.1905443548387105</v>
      </c>
      <c r="Q30" s="32">
        <f t="shared" si="2"/>
        <v>7.1905443548387105</v>
      </c>
    </row>
    <row r="31" spans="1:17" ht="17.25" customHeight="1">
      <c r="A31" s="118"/>
      <c r="B31" s="96"/>
      <c r="C31" s="9" t="s">
        <v>34</v>
      </c>
      <c r="D31" s="30">
        <v>47896.200000000004</v>
      </c>
      <c r="E31" s="3">
        <v>100081.7</v>
      </c>
      <c r="F31" s="3">
        <v>71500</v>
      </c>
      <c r="G31" s="3">
        <v>9000</v>
      </c>
      <c r="H31" s="5">
        <v>57109.76</v>
      </c>
      <c r="I31" s="5">
        <v>1149.91</v>
      </c>
      <c r="J31" s="3">
        <f t="shared" si="3"/>
        <v>9213.559999999998</v>
      </c>
      <c r="K31" s="3">
        <f t="shared" si="4"/>
        <v>-14390.239999999998</v>
      </c>
      <c r="L31" s="3">
        <f t="shared" si="5"/>
        <v>-42971.939999999995</v>
      </c>
      <c r="M31" s="3">
        <f t="shared" si="7"/>
        <v>-7850.09</v>
      </c>
      <c r="N31" s="32">
        <f t="shared" si="0"/>
        <v>1.1923651563172026</v>
      </c>
      <c r="O31" s="32">
        <f t="shared" si="6"/>
        <v>0.12776777777777779</v>
      </c>
      <c r="P31" s="32">
        <f t="shared" si="1"/>
        <v>0.7987379020979021</v>
      </c>
      <c r="Q31" s="32">
        <f t="shared" si="2"/>
        <v>0.5706313941509786</v>
      </c>
    </row>
    <row r="32" spans="1:17" ht="15.75">
      <c r="A32" s="118"/>
      <c r="B32" s="96"/>
      <c r="C32" s="8" t="s">
        <v>35</v>
      </c>
      <c r="D32" s="30">
        <v>3683.48</v>
      </c>
      <c r="E32" s="3">
        <v>556.9999999999999</v>
      </c>
      <c r="F32" s="3">
        <v>417.69999999999993</v>
      </c>
      <c r="G32" s="3">
        <v>46.4</v>
      </c>
      <c r="H32" s="5">
        <v>6995.88</v>
      </c>
      <c r="I32" s="5">
        <v>502.02</v>
      </c>
      <c r="J32" s="3">
        <f t="shared" si="3"/>
        <v>3312.4</v>
      </c>
      <c r="K32" s="3">
        <f t="shared" si="4"/>
        <v>6578.18</v>
      </c>
      <c r="L32" s="3">
        <f t="shared" si="5"/>
        <v>6438.88</v>
      </c>
      <c r="M32" s="3">
        <f t="shared" si="7"/>
        <v>455.62</v>
      </c>
      <c r="N32" s="32">
        <f t="shared" si="0"/>
        <v>1.899258310076341</v>
      </c>
      <c r="O32" s="32">
        <f t="shared" si="6"/>
        <v>10.819396551724138</v>
      </c>
      <c r="P32" s="32">
        <f t="shared" si="1"/>
        <v>16.74857553267896</v>
      </c>
      <c r="Q32" s="32">
        <f t="shared" si="2"/>
        <v>12.559928186714545</v>
      </c>
    </row>
    <row r="33" spans="1:17" ht="15.75">
      <c r="A33" s="118"/>
      <c r="B33" s="96"/>
      <c r="C33" s="8" t="s">
        <v>36</v>
      </c>
      <c r="D33" s="5">
        <f>D34+D36+D35</f>
        <v>41733.83</v>
      </c>
      <c r="E33" s="5">
        <f>E34+E36+E35</f>
        <v>200264</v>
      </c>
      <c r="F33" s="5">
        <f>F34+F36+F35</f>
        <v>174506.1</v>
      </c>
      <c r="G33" s="5">
        <f>G34+G36+G35</f>
        <v>8014.4</v>
      </c>
      <c r="H33" s="5">
        <v>214570.94</v>
      </c>
      <c r="I33" s="5">
        <v>6849.9800000000005</v>
      </c>
      <c r="J33" s="10">
        <f t="shared" si="3"/>
        <v>172837.11</v>
      </c>
      <c r="K33" s="10">
        <f t="shared" si="4"/>
        <v>40064.84</v>
      </c>
      <c r="L33" s="10">
        <f t="shared" si="5"/>
        <v>14306.940000000002</v>
      </c>
      <c r="M33" s="10">
        <f t="shared" si="7"/>
        <v>-1164.4199999999992</v>
      </c>
      <c r="N33" s="32">
        <f t="shared" si="0"/>
        <v>5.14141501031657</v>
      </c>
      <c r="O33" s="32">
        <f t="shared" si="6"/>
        <v>0.8547090237572371</v>
      </c>
      <c r="P33" s="32">
        <f t="shared" si="1"/>
        <v>1.2295899111836204</v>
      </c>
      <c r="Q33" s="32">
        <f t="shared" si="2"/>
        <v>1.0714403986737506</v>
      </c>
    </row>
    <row r="34" spans="1:17" ht="15.75">
      <c r="A34" s="118"/>
      <c r="B34" s="96"/>
      <c r="C34" s="11" t="s">
        <v>37</v>
      </c>
      <c r="D34" s="68">
        <v>18006.71</v>
      </c>
      <c r="E34" s="12">
        <v>163317.80000000002</v>
      </c>
      <c r="F34" s="12">
        <v>147610.1</v>
      </c>
      <c r="G34" s="12">
        <v>3444.5</v>
      </c>
      <c r="H34" s="12">
        <v>185112.94</v>
      </c>
      <c r="I34" s="12">
        <v>4366.67</v>
      </c>
      <c r="J34" s="12">
        <f t="shared" si="3"/>
        <v>167106.23</v>
      </c>
      <c r="K34" s="12">
        <f t="shared" si="4"/>
        <v>37502.84</v>
      </c>
      <c r="L34" s="12">
        <f t="shared" si="5"/>
        <v>21795.139999999985</v>
      </c>
      <c r="M34" s="12">
        <f t="shared" si="7"/>
        <v>922.1700000000001</v>
      </c>
      <c r="N34" s="32">
        <f t="shared" si="0"/>
        <v>10.280219984661274</v>
      </c>
      <c r="O34" s="32">
        <f t="shared" si="6"/>
        <v>1.267722456089418</v>
      </c>
      <c r="P34" s="32">
        <f t="shared" si="1"/>
        <v>1.2540668965064043</v>
      </c>
      <c r="Q34" s="32">
        <f t="shared" si="2"/>
        <v>1.1334523242414483</v>
      </c>
    </row>
    <row r="35" spans="1:17" ht="15.75">
      <c r="A35" s="118"/>
      <c r="B35" s="96"/>
      <c r="C35" s="11" t="s">
        <v>38</v>
      </c>
      <c r="D35" s="68">
        <v>1365.67</v>
      </c>
      <c r="E35" s="12">
        <v>1867.8000000000002</v>
      </c>
      <c r="F35" s="12">
        <v>236.4</v>
      </c>
      <c r="G35" s="12">
        <v>0</v>
      </c>
      <c r="H35" s="62">
        <v>1024.17</v>
      </c>
      <c r="I35" s="62">
        <v>0</v>
      </c>
      <c r="J35" s="12">
        <f t="shared" si="3"/>
        <v>-341.5</v>
      </c>
      <c r="K35" s="12">
        <f t="shared" si="4"/>
        <v>787.7700000000001</v>
      </c>
      <c r="L35" s="12">
        <f t="shared" si="5"/>
        <v>-843.6300000000001</v>
      </c>
      <c r="M35" s="12">
        <f t="shared" si="7"/>
        <v>0</v>
      </c>
      <c r="N35" s="32">
        <f t="shared" si="0"/>
        <v>0.7499395900913105</v>
      </c>
      <c r="O35" s="32">
        <f t="shared" si="6"/>
      </c>
      <c r="P35" s="32">
        <f t="shared" si="1"/>
        <v>4.332360406091371</v>
      </c>
      <c r="Q35" s="32">
        <f t="shared" si="2"/>
        <v>0.5483295856087376</v>
      </c>
    </row>
    <row r="36" spans="1:17" ht="15.75">
      <c r="A36" s="118"/>
      <c r="B36" s="96"/>
      <c r="C36" s="11" t="s">
        <v>39</v>
      </c>
      <c r="D36" s="69">
        <v>22361.45</v>
      </c>
      <c r="E36" s="12">
        <v>35078.40000000001</v>
      </c>
      <c r="F36" s="12">
        <v>26659.600000000006</v>
      </c>
      <c r="G36" s="12">
        <v>4569.9</v>
      </c>
      <c r="H36" s="62">
        <v>28433.83</v>
      </c>
      <c r="I36" s="62">
        <v>2483.31</v>
      </c>
      <c r="J36" s="12">
        <f t="shared" si="3"/>
        <v>6072.380000000001</v>
      </c>
      <c r="K36" s="12">
        <f t="shared" si="4"/>
        <v>1774.229999999996</v>
      </c>
      <c r="L36" s="12">
        <f t="shared" si="5"/>
        <v>-6644.570000000007</v>
      </c>
      <c r="M36" s="12">
        <f t="shared" si="7"/>
        <v>-2086.5899999999997</v>
      </c>
      <c r="N36" s="32">
        <f t="shared" si="0"/>
        <v>1.271555735428606</v>
      </c>
      <c r="O36" s="32">
        <f t="shared" si="6"/>
        <v>0.5434057638022715</v>
      </c>
      <c r="P36" s="32">
        <f t="shared" si="1"/>
        <v>1.0665512610841872</v>
      </c>
      <c r="Q36" s="32">
        <f t="shared" si="2"/>
        <v>0.8105794449005654</v>
      </c>
    </row>
    <row r="37" spans="1:17" ht="15.75">
      <c r="A37" s="118"/>
      <c r="B37" s="118"/>
      <c r="C37" s="82" t="s">
        <v>9</v>
      </c>
      <c r="D37" s="69">
        <f>SUM(D30:D33)</f>
        <v>94649.51000000001</v>
      </c>
      <c r="E37" s="69">
        <f>SUM(E30:E33)</f>
        <v>301398.7</v>
      </c>
      <c r="F37" s="69">
        <f>SUM(F30:F33)</f>
        <v>246919.8</v>
      </c>
      <c r="G37" s="69">
        <f>SUM(G30:G33)</f>
        <v>17060.8</v>
      </c>
      <c r="H37" s="69">
        <f>SUM(H30:H33)</f>
        <v>282243.09</v>
      </c>
      <c r="I37" s="69">
        <f>SUM(I30:I33)</f>
        <v>8501.91</v>
      </c>
      <c r="J37" s="69">
        <f t="shared" si="3"/>
        <v>187593.58000000002</v>
      </c>
      <c r="K37" s="69">
        <f t="shared" si="4"/>
        <v>35323.29000000004</v>
      </c>
      <c r="L37" s="69">
        <f t="shared" si="5"/>
        <v>-19155.609999999986</v>
      </c>
      <c r="M37" s="69">
        <f t="shared" si="7"/>
        <v>-8558.89</v>
      </c>
      <c r="N37" s="45">
        <f aca="true" t="shared" si="8" ref="N37:N68">_xlfn.IFERROR(H37/D37,"")</f>
        <v>2.981981523200701</v>
      </c>
      <c r="O37" s="45">
        <f t="shared" si="6"/>
        <v>0.49833009003094814</v>
      </c>
      <c r="P37" s="45">
        <f aca="true" t="shared" si="9" ref="P37:P68">_xlfn.IFERROR(H37/F37,"")</f>
        <v>1.14305572092639</v>
      </c>
      <c r="Q37" s="45">
        <f aca="true" t="shared" si="10" ref="Q37:Q68">_xlfn.IFERROR(H37/E37,"")</f>
        <v>0.9364442845971135</v>
      </c>
    </row>
    <row r="38" spans="1:17" ht="31.5">
      <c r="A38" s="118" t="s">
        <v>74</v>
      </c>
      <c r="B38" s="96" t="s">
        <v>15</v>
      </c>
      <c r="C38" s="90" t="s">
        <v>41</v>
      </c>
      <c r="D38" s="67">
        <v>229363.03</v>
      </c>
      <c r="E38" s="5">
        <v>326627.4</v>
      </c>
      <c r="F38" s="5">
        <v>247700.5</v>
      </c>
      <c r="G38" s="5">
        <v>55200</v>
      </c>
      <c r="H38" s="5">
        <v>235878.13</v>
      </c>
      <c r="I38" s="5">
        <v>46486.630000000005</v>
      </c>
      <c r="J38" s="10">
        <f t="shared" si="3"/>
        <v>6515.100000000006</v>
      </c>
      <c r="K38" s="10">
        <f t="shared" si="4"/>
        <v>-11822.369999999995</v>
      </c>
      <c r="L38" s="10">
        <f t="shared" si="5"/>
        <v>-90749.27000000002</v>
      </c>
      <c r="M38" s="10">
        <f t="shared" si="7"/>
        <v>-8713.369999999995</v>
      </c>
      <c r="N38" s="32">
        <f t="shared" si="8"/>
        <v>1.0284051880549363</v>
      </c>
      <c r="O38" s="32">
        <f t="shared" si="6"/>
        <v>0.8421490942028986</v>
      </c>
      <c r="P38" s="32">
        <f t="shared" si="9"/>
        <v>0.9522715133800699</v>
      </c>
      <c r="Q38" s="32">
        <f t="shared" si="10"/>
        <v>0.7221627150692195</v>
      </c>
    </row>
    <row r="39" spans="1:17" ht="34.5" customHeight="1">
      <c r="A39" s="118"/>
      <c r="B39" s="96"/>
      <c r="C39" s="90" t="s">
        <v>42</v>
      </c>
      <c r="D39" s="67">
        <v>24182.88</v>
      </c>
      <c r="E39" s="5">
        <v>254266</v>
      </c>
      <c r="F39" s="5">
        <v>186704.6</v>
      </c>
      <c r="G39" s="5">
        <v>55000</v>
      </c>
      <c r="H39" s="5">
        <v>202457.49</v>
      </c>
      <c r="I39" s="5">
        <v>20015.55</v>
      </c>
      <c r="J39" s="10">
        <f t="shared" si="3"/>
        <v>178274.61</v>
      </c>
      <c r="K39" s="10">
        <f t="shared" si="4"/>
        <v>15752.889999999985</v>
      </c>
      <c r="L39" s="10">
        <f t="shared" si="5"/>
        <v>-51808.51000000001</v>
      </c>
      <c r="M39" s="10">
        <f t="shared" si="7"/>
        <v>-34984.45</v>
      </c>
      <c r="N39" s="32">
        <f t="shared" si="8"/>
        <v>8.37193460828487</v>
      </c>
      <c r="O39" s="32">
        <f t="shared" si="6"/>
        <v>0.3639190909090909</v>
      </c>
      <c r="P39" s="32">
        <f t="shared" si="9"/>
        <v>1.0843733362755925</v>
      </c>
      <c r="Q39" s="32">
        <f t="shared" si="10"/>
        <v>0.7962428716383629</v>
      </c>
    </row>
    <row r="40" spans="1:17" ht="31.5">
      <c r="A40" s="118"/>
      <c r="B40" s="96"/>
      <c r="C40" s="91" t="s">
        <v>43</v>
      </c>
      <c r="D40" s="67">
        <v>39667.03</v>
      </c>
      <c r="E40" s="5">
        <v>43031.42</v>
      </c>
      <c r="F40" s="5">
        <v>32442</v>
      </c>
      <c r="G40" s="5">
        <v>6916</v>
      </c>
      <c r="H40" s="5">
        <v>34106.979999999996</v>
      </c>
      <c r="I40" s="5">
        <v>9299.89</v>
      </c>
      <c r="J40" s="5">
        <f t="shared" si="3"/>
        <v>-5560.050000000003</v>
      </c>
      <c r="K40" s="5">
        <f t="shared" si="4"/>
        <v>1664.979999999996</v>
      </c>
      <c r="L40" s="5">
        <f t="shared" si="5"/>
        <v>-8924.440000000002</v>
      </c>
      <c r="M40" s="5">
        <f t="shared" si="7"/>
        <v>2383.8899999999994</v>
      </c>
      <c r="N40" s="32">
        <f t="shared" si="8"/>
        <v>0.8598319561610738</v>
      </c>
      <c r="O40" s="32">
        <f t="shared" si="6"/>
        <v>1.344692018507808</v>
      </c>
      <c r="P40" s="32">
        <f t="shared" si="9"/>
        <v>1.0513217434190245</v>
      </c>
      <c r="Q40" s="32">
        <f t="shared" si="10"/>
        <v>0.7926064257233435</v>
      </c>
    </row>
    <row r="41" spans="1:17" ht="31.5">
      <c r="A41" s="119"/>
      <c r="B41" s="97"/>
      <c r="C41" s="92" t="s">
        <v>78</v>
      </c>
      <c r="D41" s="67">
        <v>1997.19</v>
      </c>
      <c r="E41" s="5">
        <v>2948.3</v>
      </c>
      <c r="F41" s="5">
        <v>2448.6</v>
      </c>
      <c r="G41" s="5">
        <v>759.5999999999999</v>
      </c>
      <c r="H41" s="5">
        <v>2421.66</v>
      </c>
      <c r="I41" s="5">
        <v>376.94</v>
      </c>
      <c r="J41" s="5">
        <f t="shared" si="3"/>
        <v>424.4699999999998</v>
      </c>
      <c r="K41" s="5">
        <f t="shared" si="4"/>
        <v>-26.940000000000055</v>
      </c>
      <c r="L41" s="5">
        <f t="shared" si="5"/>
        <v>-526.6400000000003</v>
      </c>
      <c r="M41" s="5">
        <f t="shared" si="7"/>
        <v>-382.6599999999999</v>
      </c>
      <c r="N41" s="32">
        <f t="shared" si="8"/>
        <v>1.2125336097216588</v>
      </c>
      <c r="O41" s="32">
        <f t="shared" si="6"/>
        <v>0.49623486045286996</v>
      </c>
      <c r="P41" s="32">
        <f t="shared" si="9"/>
        <v>0.988997794658172</v>
      </c>
      <c r="Q41" s="32">
        <f t="shared" si="10"/>
        <v>0.8213750296781195</v>
      </c>
    </row>
    <row r="42" spans="1:17" ht="18" customHeight="1">
      <c r="A42" s="120"/>
      <c r="B42" s="122"/>
      <c r="C42" s="93" t="s">
        <v>82</v>
      </c>
      <c r="D42" s="67">
        <v>64.83</v>
      </c>
      <c r="E42" s="5">
        <v>0</v>
      </c>
      <c r="F42" s="5">
        <v>0</v>
      </c>
      <c r="G42" s="5">
        <v>0</v>
      </c>
      <c r="H42" s="5">
        <v>215.35</v>
      </c>
      <c r="I42" s="5">
        <v>0</v>
      </c>
      <c r="J42" s="5">
        <f t="shared" si="3"/>
        <v>150.51999999999998</v>
      </c>
      <c r="K42" s="5">
        <f t="shared" si="4"/>
        <v>215.35</v>
      </c>
      <c r="L42" s="5">
        <f t="shared" si="5"/>
        <v>215.35</v>
      </c>
      <c r="M42" s="5">
        <f t="shared" si="7"/>
        <v>0</v>
      </c>
      <c r="N42" s="32">
        <f t="shared" si="8"/>
        <v>3.321764615147308</v>
      </c>
      <c r="O42" s="32">
        <f t="shared" si="6"/>
      </c>
      <c r="P42" s="32">
        <f t="shared" si="9"/>
      </c>
      <c r="Q42" s="32">
        <f t="shared" si="10"/>
      </c>
    </row>
    <row r="43" spans="1:17" ht="31.5">
      <c r="A43" s="118"/>
      <c r="B43" s="96"/>
      <c r="C43" s="90" t="s">
        <v>44</v>
      </c>
      <c r="D43" s="67">
        <v>434152.17</v>
      </c>
      <c r="E43" s="3">
        <v>104142</v>
      </c>
      <c r="F43" s="3">
        <v>73340</v>
      </c>
      <c r="G43" s="3">
        <v>10000</v>
      </c>
      <c r="H43" s="5">
        <v>160473.15</v>
      </c>
      <c r="I43" s="5">
        <v>715.75</v>
      </c>
      <c r="J43" s="3">
        <f t="shared" si="3"/>
        <v>-273679.02</v>
      </c>
      <c r="K43" s="3">
        <f t="shared" si="4"/>
        <v>87133.15</v>
      </c>
      <c r="L43" s="3">
        <f t="shared" si="5"/>
        <v>56331.149999999994</v>
      </c>
      <c r="M43" s="3">
        <f t="shared" si="7"/>
        <v>-9284.25</v>
      </c>
      <c r="N43" s="32">
        <f t="shared" si="8"/>
        <v>0.36962420342157914</v>
      </c>
      <c r="O43" s="32">
        <f t="shared" si="6"/>
        <v>0.071575</v>
      </c>
      <c r="P43" s="32">
        <f t="shared" si="9"/>
        <v>2.1880713116989363</v>
      </c>
      <c r="Q43" s="32">
        <f t="shared" si="10"/>
        <v>1.540907126807628</v>
      </c>
    </row>
    <row r="44" spans="1:17" ht="31.5">
      <c r="A44" s="118"/>
      <c r="B44" s="96"/>
      <c r="C44" s="90" t="s">
        <v>45</v>
      </c>
      <c r="D44" s="67">
        <v>72824.95</v>
      </c>
      <c r="E44" s="3">
        <v>45272.2</v>
      </c>
      <c r="F44" s="3">
        <v>29950</v>
      </c>
      <c r="G44" s="3">
        <v>5900</v>
      </c>
      <c r="H44" s="5">
        <v>61372.89</v>
      </c>
      <c r="I44" s="5">
        <v>8523.06</v>
      </c>
      <c r="J44" s="30">
        <v>5230.72</v>
      </c>
      <c r="K44" s="3">
        <f t="shared" si="4"/>
        <v>31422.89</v>
      </c>
      <c r="L44" s="3">
        <f t="shared" si="5"/>
        <v>16100.690000000002</v>
      </c>
      <c r="M44" s="3">
        <f t="shared" si="7"/>
        <v>2623.0599999999995</v>
      </c>
      <c r="N44" s="32">
        <f t="shared" si="8"/>
        <v>0.8427453777860473</v>
      </c>
      <c r="O44" s="32">
        <f t="shared" si="6"/>
        <v>1.444586440677966</v>
      </c>
      <c r="P44" s="32">
        <f t="shared" si="9"/>
        <v>2.0491782971619363</v>
      </c>
      <c r="Q44" s="32">
        <f t="shared" si="10"/>
        <v>1.355641872937476</v>
      </c>
    </row>
    <row r="45" spans="1:17" ht="18" customHeight="1">
      <c r="A45" s="121"/>
      <c r="B45" s="123"/>
      <c r="C45" s="91" t="s">
        <v>50</v>
      </c>
      <c r="D45" s="70">
        <v>9315.779999999999</v>
      </c>
      <c r="E45" s="42">
        <v>14007.9</v>
      </c>
      <c r="F45" s="42">
        <v>8345.7</v>
      </c>
      <c r="G45" s="42">
        <v>2781.9</v>
      </c>
      <c r="H45" s="5">
        <v>8072.88</v>
      </c>
      <c r="I45" s="5">
        <v>301.21999999999997</v>
      </c>
      <c r="J45" s="30">
        <v>5230.72</v>
      </c>
      <c r="K45" s="42">
        <f t="shared" si="4"/>
        <v>-272.8200000000006</v>
      </c>
      <c r="L45" s="42">
        <f t="shared" si="5"/>
        <v>-5935.0199999999995</v>
      </c>
      <c r="M45" s="42">
        <f t="shared" si="7"/>
        <v>-2480.6800000000003</v>
      </c>
      <c r="N45" s="32">
        <f t="shared" si="8"/>
        <v>0.8665812202520885</v>
      </c>
      <c r="O45" s="32">
        <f t="shared" si="6"/>
        <v>0.10827851468420863</v>
      </c>
      <c r="P45" s="32">
        <f t="shared" si="9"/>
        <v>0.9673101117940975</v>
      </c>
      <c r="Q45" s="32">
        <f t="shared" si="10"/>
        <v>0.5763090827318871</v>
      </c>
    </row>
    <row r="46" spans="1:17" ht="27" customHeight="1">
      <c r="A46" s="121"/>
      <c r="B46" s="123"/>
      <c r="C46" s="91" t="s">
        <v>100</v>
      </c>
      <c r="D46" s="70">
        <v>625.31</v>
      </c>
      <c r="E46" s="42">
        <v>0</v>
      </c>
      <c r="F46" s="42">
        <v>0</v>
      </c>
      <c r="G46" s="42">
        <v>0</v>
      </c>
      <c r="H46" s="5">
        <v>27875.38</v>
      </c>
      <c r="I46" s="5">
        <v>1907.16</v>
      </c>
      <c r="J46" s="30">
        <v>5230.72</v>
      </c>
      <c r="K46" s="42">
        <f t="shared" si="4"/>
        <v>27875.38</v>
      </c>
      <c r="L46" s="42">
        <f t="shared" si="5"/>
        <v>27875.38</v>
      </c>
      <c r="M46" s="42">
        <f t="shared" si="7"/>
        <v>1907.16</v>
      </c>
      <c r="N46" s="32">
        <f t="shared" si="8"/>
        <v>44.57849706545554</v>
      </c>
      <c r="O46" s="32">
        <f t="shared" si="6"/>
      </c>
      <c r="P46" s="32">
        <f t="shared" si="9"/>
      </c>
      <c r="Q46" s="32">
        <f t="shared" si="10"/>
      </c>
    </row>
    <row r="47" spans="1:17" ht="18" customHeight="1">
      <c r="A47" s="118"/>
      <c r="B47" s="118"/>
      <c r="C47" s="82" t="s">
        <v>9</v>
      </c>
      <c r="D47" s="69">
        <f>SUM(D38:D46)</f>
        <v>812193.17</v>
      </c>
      <c r="E47" s="69">
        <f>SUM(E38:E46)</f>
        <v>790295.2200000001</v>
      </c>
      <c r="F47" s="69">
        <f>SUM(F38:F46)</f>
        <v>580931.3999999999</v>
      </c>
      <c r="G47" s="69">
        <f>SUM(G38:G46)</f>
        <v>136557.5</v>
      </c>
      <c r="H47" s="69">
        <f>SUM(H38:H46)</f>
        <v>732873.9099999999</v>
      </c>
      <c r="I47" s="69">
        <f>SUM(I38:I46)</f>
        <v>87626.20000000001</v>
      </c>
      <c r="J47" s="69">
        <f t="shared" si="3"/>
        <v>-79319.26000000013</v>
      </c>
      <c r="K47" s="69">
        <f t="shared" si="4"/>
        <v>151942.51</v>
      </c>
      <c r="L47" s="69">
        <f t="shared" si="5"/>
        <v>-57421.31000000017</v>
      </c>
      <c r="M47" s="69">
        <f t="shared" si="7"/>
        <v>-48931.29999999999</v>
      </c>
      <c r="N47" s="32">
        <f t="shared" si="8"/>
        <v>0.9023394151418435</v>
      </c>
      <c r="O47" s="32">
        <f t="shared" si="6"/>
        <v>0.6416798784394853</v>
      </c>
      <c r="P47" s="32">
        <f t="shared" si="9"/>
        <v>1.2615498318734364</v>
      </c>
      <c r="Q47" s="32">
        <f t="shared" si="10"/>
        <v>0.9273419495059072</v>
      </c>
    </row>
    <row r="48" spans="1:17" ht="18" customHeight="1">
      <c r="A48" s="118" t="s">
        <v>46</v>
      </c>
      <c r="B48" s="96" t="s">
        <v>47</v>
      </c>
      <c r="C48" s="6" t="s">
        <v>28</v>
      </c>
      <c r="D48" s="30">
        <v>8187.13</v>
      </c>
      <c r="E48" s="3">
        <v>2731.1400000000003</v>
      </c>
      <c r="F48" s="3">
        <v>2731.1400000000003</v>
      </c>
      <c r="G48" s="3">
        <v>0</v>
      </c>
      <c r="H48" s="5">
        <v>2731.14</v>
      </c>
      <c r="I48" s="5">
        <v>0</v>
      </c>
      <c r="J48" s="7">
        <f t="shared" si="3"/>
        <v>-5455.99</v>
      </c>
      <c r="K48" s="7">
        <f t="shared" si="4"/>
        <v>0</v>
      </c>
      <c r="L48" s="7">
        <f t="shared" si="5"/>
        <v>0</v>
      </c>
      <c r="M48" s="7">
        <f t="shared" si="7"/>
        <v>0</v>
      </c>
      <c r="N48" s="32">
        <f t="shared" si="8"/>
        <v>0.3335894263313273</v>
      </c>
      <c r="O48" s="32">
        <f t="shared" si="6"/>
      </c>
      <c r="P48" s="32">
        <f t="shared" si="9"/>
        <v>0.9999999999999999</v>
      </c>
      <c r="Q48" s="32">
        <f t="shared" si="10"/>
        <v>0.9999999999999999</v>
      </c>
    </row>
    <row r="49" spans="1:17" ht="18" customHeight="1">
      <c r="A49" s="118"/>
      <c r="B49" s="96"/>
      <c r="C49" s="83" t="s">
        <v>9</v>
      </c>
      <c r="D49" s="69">
        <f>D48</f>
        <v>8187.13</v>
      </c>
      <c r="E49" s="84">
        <f>SUM(E48:E48)</f>
        <v>2731.1400000000003</v>
      </c>
      <c r="F49" s="84">
        <f>SUM(F48:F48)</f>
        <v>2731.1400000000003</v>
      </c>
      <c r="G49" s="84">
        <f>SUM(G48:G48)</f>
        <v>0</v>
      </c>
      <c r="H49" s="84">
        <f>SUM(H48:H48)</f>
        <v>2731.14</v>
      </c>
      <c r="I49" s="84">
        <f>SUM(I48:I48)</f>
        <v>0</v>
      </c>
      <c r="J49" s="85">
        <f t="shared" si="3"/>
        <v>-5455.99</v>
      </c>
      <c r="K49" s="85">
        <f t="shared" si="4"/>
        <v>0</v>
      </c>
      <c r="L49" s="85">
        <f t="shared" si="5"/>
        <v>0</v>
      </c>
      <c r="M49" s="85">
        <f t="shared" si="7"/>
        <v>0</v>
      </c>
      <c r="N49" s="32">
        <f t="shared" si="8"/>
        <v>0.3335894263313273</v>
      </c>
      <c r="O49" s="32">
        <f t="shared" si="6"/>
      </c>
      <c r="P49" s="32">
        <f t="shared" si="9"/>
        <v>0.9999999999999999</v>
      </c>
      <c r="Q49" s="32">
        <f t="shared" si="10"/>
        <v>0.9999999999999999</v>
      </c>
    </row>
    <row r="50" spans="1:17" ht="18" customHeight="1">
      <c r="A50" s="128" t="s">
        <v>49</v>
      </c>
      <c r="B50" s="125" t="s">
        <v>76</v>
      </c>
      <c r="C50" s="13" t="s">
        <v>85</v>
      </c>
      <c r="D50" s="30">
        <v>252673.52</v>
      </c>
      <c r="E50" s="3">
        <v>636054.3800000001</v>
      </c>
      <c r="F50" s="3">
        <v>421305.16</v>
      </c>
      <c r="G50" s="3">
        <v>60082</v>
      </c>
      <c r="H50" s="5">
        <v>354280.05</v>
      </c>
      <c r="I50" s="5">
        <v>32060.57</v>
      </c>
      <c r="J50" s="7">
        <f t="shared" si="3"/>
        <v>101606.53</v>
      </c>
      <c r="K50" s="7">
        <f t="shared" si="4"/>
        <v>-67025.10999999999</v>
      </c>
      <c r="L50" s="7">
        <f t="shared" si="5"/>
        <v>-281774.33000000013</v>
      </c>
      <c r="M50" s="7">
        <f t="shared" si="7"/>
        <v>-28021.43</v>
      </c>
      <c r="N50" s="32">
        <f t="shared" si="8"/>
        <v>1.4021257550059065</v>
      </c>
      <c r="O50" s="32">
        <f t="shared" si="6"/>
        <v>0.5336135614659965</v>
      </c>
      <c r="P50" s="32">
        <f t="shared" si="9"/>
        <v>0.840910778306157</v>
      </c>
      <c r="Q50" s="32">
        <f t="shared" si="10"/>
        <v>0.5569964788230841</v>
      </c>
    </row>
    <row r="51" spans="1:17" ht="18" customHeight="1">
      <c r="A51" s="129"/>
      <c r="B51" s="126"/>
      <c r="C51" s="13" t="s">
        <v>79</v>
      </c>
      <c r="D51" s="30">
        <v>174839.45</v>
      </c>
      <c r="E51" s="30">
        <v>415818.14</v>
      </c>
      <c r="F51" s="30">
        <v>288531.9</v>
      </c>
      <c r="G51" s="30">
        <v>46939.3</v>
      </c>
      <c r="H51" s="5">
        <v>233138.28</v>
      </c>
      <c r="I51" s="5">
        <v>15557.109999999999</v>
      </c>
      <c r="J51" s="14">
        <f t="shared" si="3"/>
        <v>58298.82999999999</v>
      </c>
      <c r="K51" s="14">
        <f t="shared" si="4"/>
        <v>-55393.620000000024</v>
      </c>
      <c r="L51" s="14">
        <f t="shared" si="5"/>
        <v>-182679.86000000002</v>
      </c>
      <c r="M51" s="14">
        <f t="shared" si="7"/>
        <v>-31382.190000000002</v>
      </c>
      <c r="N51" s="32">
        <f t="shared" si="8"/>
        <v>1.3334420807203409</v>
      </c>
      <c r="O51" s="32">
        <f t="shared" si="6"/>
        <v>0.33143037923445806</v>
      </c>
      <c r="P51" s="32">
        <f t="shared" si="9"/>
        <v>0.808015612831718</v>
      </c>
      <c r="Q51" s="32">
        <f t="shared" si="10"/>
        <v>0.5606736637319382</v>
      </c>
    </row>
    <row r="52" spans="1:17" ht="18" customHeight="1">
      <c r="A52" s="129"/>
      <c r="B52" s="126"/>
      <c r="C52" s="13" t="s">
        <v>80</v>
      </c>
      <c r="D52" s="30">
        <v>2544001.58</v>
      </c>
      <c r="E52" s="5">
        <v>3830717.67</v>
      </c>
      <c r="F52" s="5">
        <v>2772322.55</v>
      </c>
      <c r="G52" s="5">
        <v>351414.1</v>
      </c>
      <c r="H52" s="5">
        <v>2721249.03</v>
      </c>
      <c r="I52" s="5">
        <v>174182.59999999998</v>
      </c>
      <c r="J52" s="7">
        <f t="shared" si="3"/>
        <v>177247.44999999972</v>
      </c>
      <c r="K52" s="7">
        <f t="shared" si="4"/>
        <v>-51073.52000000002</v>
      </c>
      <c r="L52" s="7">
        <f t="shared" si="5"/>
        <v>-1109468.6400000001</v>
      </c>
      <c r="M52" s="7">
        <f t="shared" si="7"/>
        <v>-177231.5</v>
      </c>
      <c r="N52" s="32">
        <f t="shared" si="8"/>
        <v>1.0696726965083094</v>
      </c>
      <c r="O52" s="32">
        <f t="shared" si="6"/>
        <v>0.495661955510607</v>
      </c>
      <c r="P52" s="32">
        <f t="shared" si="9"/>
        <v>0.9815773528949581</v>
      </c>
      <c r="Q52" s="32">
        <f t="shared" si="10"/>
        <v>0.7103757740517588</v>
      </c>
    </row>
    <row r="53" spans="1:17" ht="18" customHeight="1">
      <c r="A53" s="129"/>
      <c r="B53" s="126"/>
      <c r="C53" s="13" t="s">
        <v>81</v>
      </c>
      <c r="D53" s="30">
        <v>1435.18</v>
      </c>
      <c r="E53" s="3">
        <v>0</v>
      </c>
      <c r="F53" s="3">
        <v>0</v>
      </c>
      <c r="G53" s="3">
        <v>0</v>
      </c>
      <c r="H53" s="5">
        <v>881.08</v>
      </c>
      <c r="I53" s="5">
        <v>16.1</v>
      </c>
      <c r="J53" s="7">
        <f t="shared" si="3"/>
        <v>-554.1</v>
      </c>
      <c r="K53" s="7">
        <f t="shared" si="4"/>
        <v>881.08</v>
      </c>
      <c r="L53" s="7">
        <f t="shared" si="5"/>
        <v>881.08</v>
      </c>
      <c r="M53" s="7">
        <f t="shared" si="7"/>
        <v>16.1</v>
      </c>
      <c r="N53" s="32">
        <f t="shared" si="8"/>
        <v>0.6139160244707981</v>
      </c>
      <c r="O53" s="32">
        <f t="shared" si="6"/>
      </c>
      <c r="P53" s="32">
        <f t="shared" si="9"/>
      </c>
      <c r="Q53" s="32">
        <f t="shared" si="10"/>
      </c>
    </row>
    <row r="54" spans="1:17" ht="18" customHeight="1">
      <c r="A54" s="130"/>
      <c r="B54" s="127"/>
      <c r="C54" s="86" t="s">
        <v>9</v>
      </c>
      <c r="D54" s="87">
        <f>SUM(D50:D53)</f>
        <v>2972949.73</v>
      </c>
      <c r="E54" s="87">
        <f>SUM(E50:E53)</f>
        <v>4882590.1899999995</v>
      </c>
      <c r="F54" s="87">
        <f>SUM(F50:F53)</f>
        <v>3482159.61</v>
      </c>
      <c r="G54" s="87">
        <f>SUM(G50:G53)</f>
        <v>458435.39999999997</v>
      </c>
      <c r="H54" s="87">
        <f>SUM(H50:H53)</f>
        <v>3309548.44</v>
      </c>
      <c r="I54" s="87">
        <f>SUM(I50:I53)</f>
        <v>221816.37999999998</v>
      </c>
      <c r="J54" s="87">
        <f t="shared" si="3"/>
        <v>336598.70999999996</v>
      </c>
      <c r="K54" s="87">
        <f t="shared" si="4"/>
        <v>-172611.16999999993</v>
      </c>
      <c r="L54" s="87">
        <f t="shared" si="5"/>
        <v>-1573041.7499999995</v>
      </c>
      <c r="M54" s="87">
        <f t="shared" si="7"/>
        <v>-236619.02</v>
      </c>
      <c r="N54" s="32">
        <f t="shared" si="8"/>
        <v>1.1132204512586898</v>
      </c>
      <c r="O54" s="32">
        <f t="shared" si="6"/>
        <v>0.483855260741208</v>
      </c>
      <c r="P54" s="32">
        <f t="shared" si="9"/>
        <v>0.9504298512037477</v>
      </c>
      <c r="Q54" s="32">
        <f t="shared" si="10"/>
        <v>0.6778263813289643</v>
      </c>
    </row>
    <row r="55" spans="1:17" ht="18" customHeight="1">
      <c r="A55" s="124">
        <v>991</v>
      </c>
      <c r="B55" s="124" t="s">
        <v>51</v>
      </c>
      <c r="C55" s="8" t="s">
        <v>52</v>
      </c>
      <c r="D55" s="67">
        <v>38871.45</v>
      </c>
      <c r="E55" s="5">
        <v>54298.2</v>
      </c>
      <c r="F55" s="5">
        <v>39200</v>
      </c>
      <c r="G55" s="5">
        <v>4500</v>
      </c>
      <c r="H55" s="5">
        <v>38106.44</v>
      </c>
      <c r="I55" s="5">
        <v>1987.07</v>
      </c>
      <c r="J55" s="5">
        <f t="shared" si="3"/>
        <v>-765.0099999999948</v>
      </c>
      <c r="K55" s="5">
        <f t="shared" si="4"/>
        <v>-1093.5599999999977</v>
      </c>
      <c r="L55" s="5">
        <f t="shared" si="5"/>
        <v>-16191.759999999995</v>
      </c>
      <c r="M55" s="5">
        <f t="shared" si="7"/>
        <v>-2512.9300000000003</v>
      </c>
      <c r="N55" s="32">
        <f t="shared" si="8"/>
        <v>0.9803194889822737</v>
      </c>
      <c r="O55" s="32">
        <f t="shared" si="6"/>
        <v>0.4415711111111111</v>
      </c>
      <c r="P55" s="32">
        <f t="shared" si="9"/>
        <v>0.9721030612244899</v>
      </c>
      <c r="Q55" s="32">
        <f t="shared" si="10"/>
        <v>0.7017993229978159</v>
      </c>
    </row>
    <row r="56" spans="1:17" ht="18" customHeight="1">
      <c r="A56" s="124"/>
      <c r="B56" s="124"/>
      <c r="C56" s="6" t="s">
        <v>53</v>
      </c>
      <c r="D56" s="67">
        <v>3553.5</v>
      </c>
      <c r="E56" s="5">
        <v>0</v>
      </c>
      <c r="F56" s="5">
        <v>0</v>
      </c>
      <c r="G56" s="5">
        <v>0</v>
      </c>
      <c r="H56" s="5">
        <v>6353.67</v>
      </c>
      <c r="I56" s="5">
        <v>129.02</v>
      </c>
      <c r="J56" s="5">
        <f t="shared" si="3"/>
        <v>2800.17</v>
      </c>
      <c r="K56" s="5">
        <f t="shared" si="4"/>
        <v>6353.67</v>
      </c>
      <c r="L56" s="5">
        <f t="shared" si="5"/>
        <v>6353.67</v>
      </c>
      <c r="M56" s="5">
        <f t="shared" si="7"/>
        <v>129.02</v>
      </c>
      <c r="N56" s="35">
        <f t="shared" si="8"/>
        <v>1.7880033769523005</v>
      </c>
      <c r="O56" s="32">
        <f t="shared" si="6"/>
      </c>
      <c r="P56" s="32">
        <f t="shared" si="9"/>
      </c>
      <c r="Q56" s="32">
        <f t="shared" si="10"/>
      </c>
    </row>
    <row r="57" spans="1:17" ht="15.75" customHeight="1">
      <c r="A57" s="124"/>
      <c r="B57" s="124"/>
      <c r="C57" s="6" t="s">
        <v>54</v>
      </c>
      <c r="D57" s="67">
        <v>0</v>
      </c>
      <c r="E57" s="3">
        <v>0</v>
      </c>
      <c r="F57" s="3">
        <v>0</v>
      </c>
      <c r="G57" s="3">
        <v>0</v>
      </c>
      <c r="H57" s="5">
        <v>0</v>
      </c>
      <c r="I57" s="5">
        <v>0</v>
      </c>
      <c r="J57" s="3">
        <f t="shared" si="3"/>
        <v>0</v>
      </c>
      <c r="K57" s="3">
        <f t="shared" si="4"/>
        <v>0</v>
      </c>
      <c r="L57" s="3">
        <f t="shared" si="5"/>
        <v>0</v>
      </c>
      <c r="M57" s="3">
        <f t="shared" si="7"/>
        <v>0</v>
      </c>
      <c r="N57" s="35">
        <f t="shared" si="8"/>
      </c>
      <c r="O57" s="32"/>
      <c r="P57" s="32">
        <f t="shared" si="9"/>
      </c>
      <c r="Q57" s="32">
        <f t="shared" si="10"/>
      </c>
    </row>
    <row r="58" spans="1:17" ht="18" customHeight="1">
      <c r="A58" s="124"/>
      <c r="B58" s="124"/>
      <c r="C58" s="82" t="s">
        <v>9</v>
      </c>
      <c r="D58" s="69">
        <f>SUM(D55:D57)</f>
        <v>42424.95</v>
      </c>
      <c r="E58" s="69">
        <f>SUM(E55:E57)</f>
        <v>54298.2</v>
      </c>
      <c r="F58" s="69">
        <f>SUM(F55:F57)</f>
        <v>39200</v>
      </c>
      <c r="G58" s="69">
        <f>SUM(G55:G57)</f>
        <v>4500</v>
      </c>
      <c r="H58" s="69">
        <f>SUM(H55:H57)</f>
        <v>44460.11</v>
      </c>
      <c r="I58" s="69">
        <f>SUM(I55:I57)</f>
        <v>2116.09</v>
      </c>
      <c r="J58" s="69">
        <f t="shared" si="3"/>
        <v>2035.1600000000035</v>
      </c>
      <c r="K58" s="69">
        <f t="shared" si="4"/>
        <v>5260.110000000001</v>
      </c>
      <c r="L58" s="69">
        <f t="shared" si="5"/>
        <v>-9838.089999999997</v>
      </c>
      <c r="M58" s="69">
        <f t="shared" si="7"/>
        <v>-2383.91</v>
      </c>
      <c r="N58" s="45">
        <f t="shared" si="8"/>
        <v>1.0479708284865392</v>
      </c>
      <c r="O58" s="32">
        <f aca="true" t="shared" si="11" ref="O58:O70">_xlfn.IFERROR(I58/G58,"")</f>
        <v>0.47024222222222223</v>
      </c>
      <c r="P58" s="32">
        <f t="shared" si="9"/>
        <v>1.1341864795918368</v>
      </c>
      <c r="Q58" s="45">
        <f t="shared" si="10"/>
        <v>0.8188136991649816</v>
      </c>
    </row>
    <row r="59" spans="1:17" ht="18" customHeight="1">
      <c r="A59" s="118" t="s">
        <v>55</v>
      </c>
      <c r="B59" s="96" t="s">
        <v>56</v>
      </c>
      <c r="C59" s="6" t="s">
        <v>57</v>
      </c>
      <c r="D59" s="67">
        <v>2405.9700000000003</v>
      </c>
      <c r="E59" s="5">
        <v>7767.5</v>
      </c>
      <c r="F59" s="5">
        <v>5742.8</v>
      </c>
      <c r="G59" s="5">
        <v>54.9</v>
      </c>
      <c r="H59" s="5">
        <v>8820.849999999999</v>
      </c>
      <c r="I59" s="5">
        <v>-18.590000000000003</v>
      </c>
      <c r="J59" s="5">
        <f t="shared" si="3"/>
        <v>6414.879999999998</v>
      </c>
      <c r="K59" s="5">
        <f t="shared" si="4"/>
        <v>3078.0499999999984</v>
      </c>
      <c r="L59" s="5">
        <f t="shared" si="5"/>
        <v>1053.3499999999985</v>
      </c>
      <c r="M59" s="5">
        <f t="shared" si="7"/>
        <v>-73.49000000000001</v>
      </c>
      <c r="N59" s="32">
        <f t="shared" si="8"/>
        <v>3.6662344085753347</v>
      </c>
      <c r="O59" s="45">
        <f t="shared" si="11"/>
        <v>-0.33861566484517314</v>
      </c>
      <c r="P59" s="32">
        <f t="shared" si="9"/>
        <v>1.5359841888974017</v>
      </c>
      <c r="Q59" s="32">
        <f t="shared" si="10"/>
        <v>1.1356099130994526</v>
      </c>
    </row>
    <row r="60" spans="1:17" ht="18" customHeight="1">
      <c r="A60" s="118"/>
      <c r="B60" s="96"/>
      <c r="C60" s="82" t="s">
        <v>9</v>
      </c>
      <c r="D60" s="69">
        <f>D59</f>
        <v>2405.9700000000003</v>
      </c>
      <c r="E60" s="69">
        <f aca="true" t="shared" si="12" ref="E60:J60">E59</f>
        <v>7767.5</v>
      </c>
      <c r="F60" s="69">
        <f t="shared" si="12"/>
        <v>5742.8</v>
      </c>
      <c r="G60" s="69">
        <f t="shared" si="12"/>
        <v>54.9</v>
      </c>
      <c r="H60" s="69">
        <f t="shared" si="12"/>
        <v>8820.849999999999</v>
      </c>
      <c r="I60" s="69">
        <f t="shared" si="12"/>
        <v>-18.590000000000003</v>
      </c>
      <c r="J60" s="88">
        <f t="shared" si="12"/>
        <v>6414.879999999998</v>
      </c>
      <c r="K60" s="88">
        <f t="shared" si="4"/>
        <v>3078.0499999999984</v>
      </c>
      <c r="L60" s="88">
        <f t="shared" si="5"/>
        <v>1053.3499999999985</v>
      </c>
      <c r="M60" s="88">
        <f t="shared" si="7"/>
        <v>-73.49000000000001</v>
      </c>
      <c r="N60" s="45">
        <f t="shared" si="8"/>
        <v>3.6662344085753347</v>
      </c>
      <c r="O60" s="32">
        <f t="shared" si="11"/>
        <v>-0.33861566484517314</v>
      </c>
      <c r="P60" s="45">
        <f t="shared" si="9"/>
        <v>1.5359841888974017</v>
      </c>
      <c r="Q60" s="45">
        <f t="shared" si="10"/>
        <v>1.1356099130994526</v>
      </c>
    </row>
    <row r="61" spans="1:17" ht="18" customHeight="1">
      <c r="A61" s="96"/>
      <c r="B61" s="96" t="s">
        <v>58</v>
      </c>
      <c r="C61" s="9" t="s">
        <v>59</v>
      </c>
      <c r="D61" s="67">
        <v>982.45</v>
      </c>
      <c r="E61" s="5">
        <v>41.2</v>
      </c>
      <c r="F61" s="5">
        <v>41.2</v>
      </c>
      <c r="G61" s="5">
        <v>0</v>
      </c>
      <c r="H61" s="71">
        <v>231.34</v>
      </c>
      <c r="I61" s="71">
        <v>36.26</v>
      </c>
      <c r="J61" s="5">
        <f aca="true" t="shared" si="13" ref="J61:J80">H61-D61</f>
        <v>-751.11</v>
      </c>
      <c r="K61" s="5">
        <f t="shared" si="4"/>
        <v>190.14</v>
      </c>
      <c r="L61" s="5">
        <f t="shared" si="5"/>
        <v>190.14</v>
      </c>
      <c r="M61" s="5">
        <f t="shared" si="7"/>
        <v>36.26</v>
      </c>
      <c r="N61" s="32">
        <f t="shared" si="8"/>
        <v>0.235472543131966</v>
      </c>
      <c r="O61" s="32">
        <f t="shared" si="11"/>
      </c>
      <c r="P61" s="32">
        <f t="shared" si="9"/>
        <v>5.61504854368932</v>
      </c>
      <c r="Q61" s="32">
        <f t="shared" si="10"/>
        <v>5.61504854368932</v>
      </c>
    </row>
    <row r="62" spans="1:17" ht="18" customHeight="1">
      <c r="A62" s="97"/>
      <c r="B62" s="97"/>
      <c r="C62" s="6" t="s">
        <v>94</v>
      </c>
      <c r="D62" s="67">
        <v>128.69</v>
      </c>
      <c r="E62" s="15">
        <v>47.1</v>
      </c>
      <c r="F62" s="15">
        <v>47.1</v>
      </c>
      <c r="G62" s="15">
        <v>0</v>
      </c>
      <c r="H62" s="5">
        <v>282.52</v>
      </c>
      <c r="I62" s="5">
        <v>3.75</v>
      </c>
      <c r="J62" s="15">
        <f t="shared" si="13"/>
        <v>153.82999999999998</v>
      </c>
      <c r="K62" s="15">
        <f t="shared" si="4"/>
        <v>235.42</v>
      </c>
      <c r="L62" s="15">
        <f t="shared" si="5"/>
        <v>235.42</v>
      </c>
      <c r="M62" s="15">
        <f t="shared" si="7"/>
        <v>3.75</v>
      </c>
      <c r="N62" s="32">
        <f t="shared" si="8"/>
        <v>2.1953531742948167</v>
      </c>
      <c r="O62" s="32">
        <f t="shared" si="11"/>
      </c>
      <c r="P62" s="32">
        <f t="shared" si="9"/>
        <v>5.9983014861995745</v>
      </c>
      <c r="Q62" s="32">
        <f t="shared" si="10"/>
        <v>5.9983014861995745</v>
      </c>
    </row>
    <row r="63" spans="1:17" ht="18" customHeight="1">
      <c r="A63" s="96"/>
      <c r="B63" s="96"/>
      <c r="C63" s="6" t="s">
        <v>28</v>
      </c>
      <c r="D63" s="67">
        <v>9531</v>
      </c>
      <c r="E63" s="5">
        <v>7387.5</v>
      </c>
      <c r="F63" s="5">
        <v>7387.5</v>
      </c>
      <c r="G63" s="5">
        <v>0</v>
      </c>
      <c r="H63" s="5">
        <v>7387.5</v>
      </c>
      <c r="I63" s="5">
        <v>0</v>
      </c>
      <c r="J63" s="5">
        <f t="shared" si="13"/>
        <v>-2143.5</v>
      </c>
      <c r="K63" s="5">
        <f t="shared" si="4"/>
        <v>0</v>
      </c>
      <c r="L63" s="5">
        <f t="shared" si="5"/>
        <v>0</v>
      </c>
      <c r="M63" s="5">
        <f t="shared" si="7"/>
        <v>0</v>
      </c>
      <c r="N63" s="32">
        <f t="shared" si="8"/>
        <v>0.7751022977651872</v>
      </c>
      <c r="O63" s="32">
        <f t="shared" si="11"/>
      </c>
      <c r="P63" s="32">
        <f t="shared" si="9"/>
        <v>1</v>
      </c>
      <c r="Q63" s="32">
        <f t="shared" si="10"/>
        <v>1</v>
      </c>
    </row>
    <row r="64" spans="1:17" ht="17.25" customHeight="1">
      <c r="A64" s="96"/>
      <c r="B64" s="96"/>
      <c r="C64" s="48" t="s">
        <v>48</v>
      </c>
      <c r="D64" s="67">
        <v>37967.81000000022</v>
      </c>
      <c r="E64" s="3">
        <v>680.5</v>
      </c>
      <c r="F64" s="3">
        <v>520</v>
      </c>
      <c r="G64" s="3">
        <v>60</v>
      </c>
      <c r="H64" s="5">
        <v>73692.3599999999</v>
      </c>
      <c r="I64" s="5">
        <v>2204.430000000034</v>
      </c>
      <c r="J64" s="3">
        <f t="shared" si="13"/>
        <v>35724.549999999675</v>
      </c>
      <c r="K64" s="3">
        <f t="shared" si="4"/>
        <v>73172.3599999999</v>
      </c>
      <c r="L64" s="3">
        <f t="shared" si="5"/>
        <v>73011.8599999999</v>
      </c>
      <c r="M64" s="3">
        <f t="shared" si="7"/>
        <v>2144.430000000034</v>
      </c>
      <c r="N64" s="32">
        <f t="shared" si="8"/>
        <v>1.9409167924091346</v>
      </c>
      <c r="O64" s="50">
        <f t="shared" si="11"/>
        <v>36.740500000000566</v>
      </c>
      <c r="P64" s="50">
        <f t="shared" si="9"/>
        <v>141.71607692307674</v>
      </c>
      <c r="Q64" s="50">
        <f t="shared" si="10"/>
        <v>108.29149155033049</v>
      </c>
    </row>
    <row r="65" spans="1:17" ht="18" customHeight="1">
      <c r="A65" s="96"/>
      <c r="B65" s="96"/>
      <c r="C65" s="6" t="s">
        <v>50</v>
      </c>
      <c r="D65" s="30">
        <v>61393.520000000004</v>
      </c>
      <c r="E65" s="3">
        <v>81594.89999999997</v>
      </c>
      <c r="F65" s="3">
        <v>57112.09999999998</v>
      </c>
      <c r="G65" s="3">
        <v>6318.700000000001</v>
      </c>
      <c r="H65" s="5">
        <v>71023.35000000008</v>
      </c>
      <c r="I65" s="5">
        <v>2867.35</v>
      </c>
      <c r="J65" s="3">
        <f t="shared" si="13"/>
        <v>9629.830000000075</v>
      </c>
      <c r="K65" s="3">
        <f t="shared" si="4"/>
        <v>13911.250000000102</v>
      </c>
      <c r="L65" s="3">
        <f t="shared" si="5"/>
        <v>-10571.549999999886</v>
      </c>
      <c r="M65" s="3">
        <f t="shared" si="7"/>
        <v>-3451.350000000001</v>
      </c>
      <c r="N65" s="32">
        <f t="shared" si="8"/>
        <v>1.1568541761410662</v>
      </c>
      <c r="O65" s="32">
        <f t="shared" si="11"/>
        <v>0.4537879627138493</v>
      </c>
      <c r="P65" s="32">
        <f t="shared" si="9"/>
        <v>1.2435779808481935</v>
      </c>
      <c r="Q65" s="32">
        <f t="shared" si="10"/>
        <v>0.8704385935885712</v>
      </c>
    </row>
    <row r="66" spans="1:17" ht="18" customHeight="1">
      <c r="A66" s="96"/>
      <c r="B66" s="96"/>
      <c r="C66" s="6" t="s">
        <v>60</v>
      </c>
      <c r="D66" s="30">
        <v>122.06</v>
      </c>
      <c r="E66" s="3">
        <v>0</v>
      </c>
      <c r="F66" s="3">
        <v>0</v>
      </c>
      <c r="G66" s="3">
        <v>0</v>
      </c>
      <c r="H66" s="5">
        <f>-3445.09+1123.29</f>
        <v>-2321.8</v>
      </c>
      <c r="I66" s="5">
        <f>2050.03+1123.29</f>
        <v>3173.32</v>
      </c>
      <c r="J66" s="3">
        <f t="shared" si="13"/>
        <v>-2443.86</v>
      </c>
      <c r="K66" s="3">
        <f t="shared" si="4"/>
        <v>-2321.8</v>
      </c>
      <c r="L66" s="3">
        <f t="shared" si="5"/>
        <v>-2321.8</v>
      </c>
      <c r="M66" s="3">
        <f t="shared" si="7"/>
        <v>3173.32</v>
      </c>
      <c r="N66" s="32">
        <f t="shared" si="8"/>
        <v>-19.021792561035557</v>
      </c>
      <c r="O66" s="32">
        <f t="shared" si="11"/>
      </c>
      <c r="P66" s="32">
        <f t="shared" si="9"/>
      </c>
      <c r="Q66" s="32">
        <f t="shared" si="10"/>
      </c>
    </row>
    <row r="67" spans="1:17" ht="18" customHeight="1">
      <c r="A67" s="96"/>
      <c r="B67" s="96"/>
      <c r="C67" s="6" t="s">
        <v>40</v>
      </c>
      <c r="D67" s="30">
        <f>19344.44+525.8</f>
        <v>19870.239999999998</v>
      </c>
      <c r="E67" s="3">
        <v>16333.1</v>
      </c>
      <c r="F67" s="3">
        <v>10150</v>
      </c>
      <c r="G67" s="3">
        <v>2100</v>
      </c>
      <c r="H67" s="5">
        <v>49283.659999999996</v>
      </c>
      <c r="I67" s="5">
        <v>2056.32</v>
      </c>
      <c r="J67" s="3">
        <f t="shared" si="13"/>
        <v>29413.42</v>
      </c>
      <c r="K67" s="3">
        <f aca="true" t="shared" si="14" ref="K67:K80">H67-F67</f>
        <v>39133.659999999996</v>
      </c>
      <c r="L67" s="3">
        <f aca="true" t="shared" si="15" ref="L67:L81">H67-E67</f>
        <v>32950.56</v>
      </c>
      <c r="M67" s="3">
        <f aca="true" t="shared" si="16" ref="M67:M81">I67-G67</f>
        <v>-43.679999999999836</v>
      </c>
      <c r="N67" s="32">
        <f t="shared" si="8"/>
        <v>2.480275024358035</v>
      </c>
      <c r="O67" s="32">
        <f t="shared" si="11"/>
        <v>0.9792000000000001</v>
      </c>
      <c r="P67" s="32">
        <f t="shared" si="9"/>
        <v>4.855533004926108</v>
      </c>
      <c r="Q67" s="32">
        <f t="shared" si="10"/>
        <v>3.0174100446332903</v>
      </c>
    </row>
    <row r="68" spans="1:17" ht="18" customHeight="1">
      <c r="A68" s="98"/>
      <c r="B68" s="98"/>
      <c r="C68" s="6" t="s">
        <v>96</v>
      </c>
      <c r="D68" s="30">
        <v>2149.43</v>
      </c>
      <c r="E68" s="3">
        <v>0</v>
      </c>
      <c r="F68" s="3">
        <f>G68</f>
        <v>0</v>
      </c>
      <c r="G68" s="3">
        <v>0</v>
      </c>
      <c r="H68" s="5">
        <v>795.93</v>
      </c>
      <c r="I68" s="5">
        <v>0</v>
      </c>
      <c r="J68" s="3">
        <f t="shared" si="13"/>
        <v>-1353.5</v>
      </c>
      <c r="K68" s="3">
        <f t="shared" si="14"/>
        <v>795.93</v>
      </c>
      <c r="L68" s="3">
        <f t="shared" si="15"/>
        <v>795.93</v>
      </c>
      <c r="M68" s="3">
        <f t="shared" si="16"/>
        <v>0</v>
      </c>
      <c r="N68" s="32">
        <f t="shared" si="8"/>
        <v>0.3702981720735265</v>
      </c>
      <c r="O68" s="45">
        <f t="shared" si="11"/>
      </c>
      <c r="P68" s="32">
        <f t="shared" si="9"/>
      </c>
      <c r="Q68" s="32">
        <f t="shared" si="10"/>
      </c>
    </row>
    <row r="69" spans="1:17" ht="15.75">
      <c r="A69" s="96"/>
      <c r="B69" s="96"/>
      <c r="C69" s="82" t="s">
        <v>61</v>
      </c>
      <c r="D69" s="69">
        <f>SUM(D61:D68)</f>
        <v>132145.20000000022</v>
      </c>
      <c r="E69" s="69">
        <f>SUM(E61:E68)</f>
        <v>106084.29999999997</v>
      </c>
      <c r="F69" s="69">
        <f>SUM(F61:F68)</f>
        <v>75257.89999999998</v>
      </c>
      <c r="G69" s="69">
        <f>SUM(G61:G68)</f>
        <v>8478.7</v>
      </c>
      <c r="H69" s="69">
        <f>SUM(H61:H68)</f>
        <v>200374.86</v>
      </c>
      <c r="I69" s="69">
        <f>SUM(I61:I68)</f>
        <v>10341.430000000033</v>
      </c>
      <c r="J69" s="88">
        <f t="shared" si="13"/>
        <v>68229.65999999977</v>
      </c>
      <c r="K69" s="88">
        <f t="shared" si="14"/>
        <v>125116.96</v>
      </c>
      <c r="L69" s="88">
        <f t="shared" si="15"/>
        <v>94290.56000000001</v>
      </c>
      <c r="M69" s="88">
        <f t="shared" si="16"/>
        <v>1862.7300000000323</v>
      </c>
      <c r="N69" s="45">
        <f aca="true" t="shared" si="17" ref="N69:N81">_xlfn.IFERROR(H69/D69,"")</f>
        <v>1.5163234078876846</v>
      </c>
      <c r="O69" s="39">
        <f t="shared" si="11"/>
        <v>1.2196952362980211</v>
      </c>
      <c r="P69" s="45">
        <f aca="true" t="shared" si="18" ref="P69:P80">_xlfn.IFERROR(H69/F69,"")</f>
        <v>2.6625093179586465</v>
      </c>
      <c r="Q69" s="45">
        <f aca="true" t="shared" si="19" ref="Q69:Q81">_xlfn.IFERROR(H69/E69,"")</f>
        <v>1.888826716111621</v>
      </c>
    </row>
    <row r="70" spans="1:17" s="46" customFormat="1" ht="23.25" customHeight="1">
      <c r="A70" s="99" t="s">
        <v>62</v>
      </c>
      <c r="B70" s="99"/>
      <c r="C70" s="99"/>
      <c r="D70" s="72">
        <f>D5+D22</f>
        <v>15059883.420000002</v>
      </c>
      <c r="E70" s="72">
        <f>E5+E22</f>
        <v>26581534.120000005</v>
      </c>
      <c r="F70" s="72">
        <f>F5+F22</f>
        <v>17207254.12</v>
      </c>
      <c r="G70" s="72">
        <f>G5+G22</f>
        <v>1890169.5</v>
      </c>
      <c r="H70" s="72">
        <f>H5+H22</f>
        <v>16098100.71</v>
      </c>
      <c r="I70" s="72">
        <f>I5+I22</f>
        <v>431949.43000000005</v>
      </c>
      <c r="J70" s="38">
        <f t="shared" si="13"/>
        <v>1038217.2899999991</v>
      </c>
      <c r="K70" s="38">
        <f t="shared" si="14"/>
        <v>-1109153.4100000001</v>
      </c>
      <c r="L70" s="38">
        <f t="shared" si="15"/>
        <v>-10483433.410000004</v>
      </c>
      <c r="M70" s="38">
        <f t="shared" si="16"/>
        <v>-1458220.0699999998</v>
      </c>
      <c r="N70" s="39">
        <f t="shared" si="17"/>
        <v>1.0689392647370175</v>
      </c>
      <c r="O70" s="39">
        <f t="shared" si="11"/>
        <v>0.22852417732907024</v>
      </c>
      <c r="P70" s="39">
        <f t="shared" si="18"/>
        <v>0.9355415220659273</v>
      </c>
      <c r="Q70" s="39">
        <f t="shared" si="19"/>
        <v>0.6056121756301399</v>
      </c>
    </row>
    <row r="71" spans="1:17" ht="28.5" customHeight="1">
      <c r="A71" s="100"/>
      <c r="B71" s="103"/>
      <c r="C71" s="37" t="s">
        <v>63</v>
      </c>
      <c r="D71" s="36">
        <f>SUM(D72:D80)</f>
        <v>14195298.979999999</v>
      </c>
      <c r="E71" s="36">
        <f>SUM(E72:E80)</f>
        <v>28419756.46</v>
      </c>
      <c r="F71" s="36">
        <f>SUM(F72:F80)</f>
        <v>16418459.679999998</v>
      </c>
      <c r="G71" s="36">
        <f>SUM(G72:G80)</f>
        <v>1001320.25</v>
      </c>
      <c r="H71" s="36">
        <f>SUM(H72:H80)</f>
        <v>16149752.65</v>
      </c>
      <c r="I71" s="36">
        <f>SUM(I72:I80)</f>
        <v>881076.19</v>
      </c>
      <c r="J71" s="36">
        <f>SUM(J72:J80)</f>
        <v>1954453.6700000002</v>
      </c>
      <c r="K71" s="38">
        <f t="shared" si="14"/>
        <v>-268707.02999999747</v>
      </c>
      <c r="L71" s="38">
        <f t="shared" si="15"/>
        <v>-12270003.81</v>
      </c>
      <c r="M71" s="38">
        <f t="shared" si="16"/>
        <v>-120244.06000000006</v>
      </c>
      <c r="N71" s="39">
        <f t="shared" si="17"/>
        <v>1.1376831634721936</v>
      </c>
      <c r="O71" s="33">
        <f aca="true" t="shared" si="20" ref="O71:O77">_xlfn.IFERROR(I71/G71,"")</f>
        <v>0.879914482903946</v>
      </c>
      <c r="P71" s="39">
        <f t="shared" si="18"/>
        <v>0.983633846582617</v>
      </c>
      <c r="Q71" s="39">
        <f t="shared" si="19"/>
        <v>0.5682579536784672</v>
      </c>
    </row>
    <row r="72" spans="1:17" ht="31.5">
      <c r="A72" s="100"/>
      <c r="B72" s="103"/>
      <c r="C72" s="16" t="s">
        <v>64</v>
      </c>
      <c r="D72" s="30">
        <v>539943.4</v>
      </c>
      <c r="E72" s="3">
        <v>384548</v>
      </c>
      <c r="F72" s="3">
        <v>351689.9</v>
      </c>
      <c r="G72" s="3">
        <v>0</v>
      </c>
      <c r="H72" s="3">
        <v>369367.6</v>
      </c>
      <c r="I72" s="3">
        <v>0</v>
      </c>
      <c r="J72" s="3">
        <f>H72-D72</f>
        <v>-170575.80000000005</v>
      </c>
      <c r="K72" s="3">
        <f>H72-F72</f>
        <v>17677.699999999953</v>
      </c>
      <c r="L72" s="3">
        <f>H72-E72</f>
        <v>-15180.400000000023</v>
      </c>
      <c r="M72" s="3">
        <f>I72-G72</f>
        <v>0</v>
      </c>
      <c r="N72" s="33">
        <f t="shared" si="17"/>
        <v>0.6840857763980446</v>
      </c>
      <c r="O72" s="33">
        <f t="shared" si="20"/>
      </c>
      <c r="P72" s="33">
        <f t="shared" si="18"/>
        <v>1.0502650204057606</v>
      </c>
      <c r="Q72" s="33">
        <f t="shared" si="19"/>
        <v>0.9605240438124759</v>
      </c>
    </row>
    <row r="73" spans="1:17" ht="18" customHeight="1">
      <c r="A73" s="100"/>
      <c r="B73" s="103"/>
      <c r="C73" s="17" t="s">
        <v>65</v>
      </c>
      <c r="D73" s="30">
        <v>2883188.3200000003</v>
      </c>
      <c r="E73" s="3">
        <v>9783235.25</v>
      </c>
      <c r="F73" s="3">
        <v>3379589.7</v>
      </c>
      <c r="G73" s="30">
        <v>33217.68</v>
      </c>
      <c r="H73" s="30">
        <v>3290430.4399999995</v>
      </c>
      <c r="I73" s="30">
        <v>-55941.59</v>
      </c>
      <c r="J73" s="3">
        <f aca="true" t="shared" si="21" ref="J73:J78">H73-D73</f>
        <v>407242.1199999992</v>
      </c>
      <c r="K73" s="3">
        <f>H73-F73</f>
        <v>-89159.26000000071</v>
      </c>
      <c r="L73" s="3">
        <f>H73-E73</f>
        <v>-6492804.8100000005</v>
      </c>
      <c r="M73" s="3">
        <f>I73-G73</f>
        <v>-89159.26999999999</v>
      </c>
      <c r="N73" s="33">
        <f t="shared" si="17"/>
        <v>1.1412471454518098</v>
      </c>
      <c r="O73" s="33">
        <f t="shared" si="20"/>
        <v>-1.684090821514326</v>
      </c>
      <c r="P73" s="33">
        <f t="shared" si="18"/>
        <v>0.9736183182236587</v>
      </c>
      <c r="Q73" s="33">
        <f t="shared" si="19"/>
        <v>0.3363335702266793</v>
      </c>
    </row>
    <row r="74" spans="1:17" ht="18" customHeight="1">
      <c r="A74" s="100"/>
      <c r="B74" s="103"/>
      <c r="C74" s="17" t="s">
        <v>66</v>
      </c>
      <c r="D74" s="30">
        <v>7908599.2</v>
      </c>
      <c r="E74" s="3">
        <v>12310368.53</v>
      </c>
      <c r="F74" s="3">
        <v>8680002.489999998</v>
      </c>
      <c r="G74" s="30">
        <v>657211.09</v>
      </c>
      <c r="H74" s="30">
        <v>8648413.23</v>
      </c>
      <c r="I74" s="30">
        <v>625621.84</v>
      </c>
      <c r="J74" s="3">
        <f t="shared" si="21"/>
        <v>739814.0300000003</v>
      </c>
      <c r="K74" s="3">
        <f>H74-F74</f>
        <v>-31589.259999997914</v>
      </c>
      <c r="L74" s="3">
        <f t="shared" si="15"/>
        <v>-3661955.299999999</v>
      </c>
      <c r="M74" s="3">
        <f>I74-G74</f>
        <v>-31589.25</v>
      </c>
      <c r="N74" s="33">
        <f t="shared" si="17"/>
        <v>1.0935455206783018</v>
      </c>
      <c r="O74" s="33">
        <f t="shared" si="20"/>
        <v>0.9519343929512815</v>
      </c>
      <c r="P74" s="33">
        <f t="shared" si="18"/>
        <v>0.9963606853757944</v>
      </c>
      <c r="Q74" s="33">
        <f t="shared" si="19"/>
        <v>0.7025308144856977</v>
      </c>
    </row>
    <row r="75" spans="1:17" ht="18" customHeight="1">
      <c r="A75" s="100"/>
      <c r="B75" s="103"/>
      <c r="C75" s="8" t="s">
        <v>67</v>
      </c>
      <c r="D75" s="30">
        <v>2817987.09</v>
      </c>
      <c r="E75" s="3">
        <v>5438749.75</v>
      </c>
      <c r="F75" s="3">
        <v>3504322.66</v>
      </c>
      <c r="G75" s="3">
        <v>310891.48</v>
      </c>
      <c r="H75" s="3">
        <v>3504322.66</v>
      </c>
      <c r="I75" s="3">
        <v>310891.48</v>
      </c>
      <c r="J75" s="3">
        <f t="shared" si="21"/>
        <v>686335.5700000003</v>
      </c>
      <c r="K75" s="3">
        <f>H75-F75</f>
        <v>0</v>
      </c>
      <c r="L75" s="3">
        <f t="shared" si="15"/>
        <v>-1934427.0899999999</v>
      </c>
      <c r="M75" s="3">
        <f t="shared" si="16"/>
        <v>0</v>
      </c>
      <c r="N75" s="33">
        <f t="shared" si="17"/>
        <v>1.2435552570256807</v>
      </c>
      <c r="O75" s="33">
        <f t="shared" si="20"/>
        <v>1</v>
      </c>
      <c r="P75" s="33">
        <f t="shared" si="18"/>
        <v>1</v>
      </c>
      <c r="Q75" s="33">
        <f t="shared" si="19"/>
        <v>0.6443250417984391</v>
      </c>
    </row>
    <row r="76" spans="1:17" ht="31.5">
      <c r="A76" s="101"/>
      <c r="B76" s="104"/>
      <c r="C76" s="8" t="s">
        <v>83</v>
      </c>
      <c r="D76" s="30">
        <v>4.06</v>
      </c>
      <c r="E76" s="3"/>
      <c r="F76" s="3">
        <v>0</v>
      </c>
      <c r="G76" s="3"/>
      <c r="H76" s="3">
        <v>941.4</v>
      </c>
      <c r="I76" s="3">
        <v>17.23</v>
      </c>
      <c r="J76" s="3">
        <f t="shared" si="21"/>
        <v>937.34</v>
      </c>
      <c r="K76" s="3">
        <f>H76-F76</f>
        <v>941.4</v>
      </c>
      <c r="L76" s="3">
        <f>H76-E76</f>
        <v>941.4</v>
      </c>
      <c r="M76" s="3">
        <f t="shared" si="16"/>
        <v>17.23</v>
      </c>
      <c r="N76" s="34">
        <f t="shared" si="17"/>
        <v>231.87192118226602</v>
      </c>
      <c r="O76" s="33">
        <f t="shared" si="20"/>
      </c>
      <c r="P76" s="33">
        <f t="shared" si="18"/>
      </c>
      <c r="Q76" s="34">
        <f t="shared" si="19"/>
      </c>
    </row>
    <row r="77" spans="1:17" ht="21" customHeight="1">
      <c r="A77" s="100"/>
      <c r="B77" s="103"/>
      <c r="C77" s="28" t="s">
        <v>68</v>
      </c>
      <c r="D77" s="30">
        <v>62670.44</v>
      </c>
      <c r="E77" s="3">
        <v>494848.05999999994</v>
      </c>
      <c r="F77" s="3">
        <v>494848.05999999994</v>
      </c>
      <c r="G77" s="3">
        <v>0</v>
      </c>
      <c r="H77" s="3">
        <v>494848.06</v>
      </c>
      <c r="I77" s="3">
        <v>0</v>
      </c>
      <c r="J77" s="3">
        <f t="shared" si="21"/>
        <v>432177.62</v>
      </c>
      <c r="K77" s="3">
        <f>H77-F77</f>
        <v>0</v>
      </c>
      <c r="L77" s="3">
        <f>H77-E77</f>
        <v>0</v>
      </c>
      <c r="M77" s="3">
        <f>I77-G77</f>
        <v>0</v>
      </c>
      <c r="N77" s="33">
        <f t="shared" si="17"/>
        <v>7.896036153567774</v>
      </c>
      <c r="O77" s="33">
        <f t="shared" si="20"/>
      </c>
      <c r="P77" s="33">
        <f t="shared" si="18"/>
        <v>1.0000000000000002</v>
      </c>
      <c r="Q77" s="33">
        <f t="shared" si="19"/>
        <v>1.0000000000000002</v>
      </c>
    </row>
    <row r="78" spans="1:17" ht="20.25" customHeight="1">
      <c r="A78" s="102"/>
      <c r="B78" s="105"/>
      <c r="C78" s="28" t="s">
        <v>86</v>
      </c>
      <c r="D78" s="30">
        <v>-7.56</v>
      </c>
      <c r="E78" s="63"/>
      <c r="F78" s="63"/>
      <c r="G78" s="63"/>
      <c r="H78" s="63"/>
      <c r="I78" s="63">
        <v>0</v>
      </c>
      <c r="J78" s="3">
        <f t="shared" si="21"/>
        <v>7.56</v>
      </c>
      <c r="K78" s="3">
        <f>H78-F78</f>
        <v>0</v>
      </c>
      <c r="L78" s="3">
        <f>H78-E78</f>
        <v>0</v>
      </c>
      <c r="M78" s="3">
        <f t="shared" si="16"/>
        <v>0</v>
      </c>
      <c r="N78" s="34">
        <f t="shared" si="17"/>
        <v>0</v>
      </c>
      <c r="O78" s="74"/>
      <c r="P78" s="33">
        <f t="shared" si="18"/>
      </c>
      <c r="Q78" s="34">
        <f t="shared" si="19"/>
      </c>
    </row>
    <row r="79" spans="1:17" ht="31.5">
      <c r="A79" s="100"/>
      <c r="B79" s="103"/>
      <c r="C79" s="6" t="s">
        <v>69</v>
      </c>
      <c r="D79" s="30">
        <v>322724.93</v>
      </c>
      <c r="E79" s="5">
        <v>8006.87</v>
      </c>
      <c r="F79" s="5">
        <v>8006.87</v>
      </c>
      <c r="G79" s="5">
        <v>0</v>
      </c>
      <c r="H79" s="5">
        <v>159887.34000000003</v>
      </c>
      <c r="I79" s="5">
        <v>22.59</v>
      </c>
      <c r="J79" s="3">
        <f t="shared" si="13"/>
        <v>-162837.58999999997</v>
      </c>
      <c r="K79" s="3">
        <f t="shared" si="14"/>
        <v>151880.47000000003</v>
      </c>
      <c r="L79" s="3">
        <f>H79-E79</f>
        <v>151880.47000000003</v>
      </c>
      <c r="M79" s="3">
        <f t="shared" si="16"/>
        <v>22.59</v>
      </c>
      <c r="N79" s="33">
        <f t="shared" si="17"/>
        <v>0.49542915696038736</v>
      </c>
      <c r="O79" s="44">
        <f>_xlfn.IFERROR(I79/G79,"")</f>
      </c>
      <c r="P79" s="33">
        <f t="shared" si="18"/>
        <v>19.968769319347015</v>
      </c>
      <c r="Q79" s="33">
        <f t="shared" si="19"/>
        <v>19.968769319347015</v>
      </c>
    </row>
    <row r="80" spans="1:17" ht="18" customHeight="1">
      <c r="A80" s="100"/>
      <c r="B80" s="103"/>
      <c r="C80" s="6" t="s">
        <v>70</v>
      </c>
      <c r="D80" s="30">
        <v>-339810.9</v>
      </c>
      <c r="E80" s="3">
        <v>0</v>
      </c>
      <c r="F80" s="3">
        <v>0</v>
      </c>
      <c r="G80" s="3">
        <v>0</v>
      </c>
      <c r="H80" s="3">
        <v>-318458.08</v>
      </c>
      <c r="I80" s="3">
        <v>464.64</v>
      </c>
      <c r="J80" s="3">
        <f t="shared" si="13"/>
        <v>21352.820000000007</v>
      </c>
      <c r="K80" s="3">
        <f t="shared" si="14"/>
        <v>-318458.08</v>
      </c>
      <c r="L80" s="3">
        <f t="shared" si="15"/>
        <v>-318458.08</v>
      </c>
      <c r="M80" s="3">
        <f t="shared" si="16"/>
        <v>464.64</v>
      </c>
      <c r="N80" s="33">
        <f t="shared" si="17"/>
        <v>0.9371626395739513</v>
      </c>
      <c r="O80" s="44">
        <f>_xlfn.IFERROR(I80/G80,"")</f>
      </c>
      <c r="P80" s="33">
        <f t="shared" si="18"/>
      </c>
      <c r="Q80" s="33">
        <f t="shared" si="19"/>
      </c>
    </row>
    <row r="81" spans="1:17" ht="30" customHeight="1">
      <c r="A81" s="95" t="s">
        <v>71</v>
      </c>
      <c r="B81" s="95"/>
      <c r="C81" s="95"/>
      <c r="D81" s="89">
        <f>D70+D71</f>
        <v>29255182.4</v>
      </c>
      <c r="E81" s="89">
        <f>E70+E71</f>
        <v>55001290.580000006</v>
      </c>
      <c r="F81" s="89">
        <f>F70+F71</f>
        <v>33625713.8</v>
      </c>
      <c r="G81" s="89">
        <f>G70+G71</f>
        <v>2891489.75</v>
      </c>
      <c r="H81" s="89">
        <f>H70+H71</f>
        <v>32247853.36</v>
      </c>
      <c r="I81" s="89">
        <f>I70+I71</f>
        <v>1313025.62</v>
      </c>
      <c r="J81" s="89">
        <f>J70+J71</f>
        <v>2992670.959999999</v>
      </c>
      <c r="K81" s="89">
        <f>K70+K71</f>
        <v>-1377860.4399999976</v>
      </c>
      <c r="L81" s="73">
        <f t="shared" si="15"/>
        <v>-22753437.220000006</v>
      </c>
      <c r="M81" s="73">
        <f t="shared" si="16"/>
        <v>-1578464.13</v>
      </c>
      <c r="N81" s="74">
        <f t="shared" si="17"/>
        <v>1.1022954127949651</v>
      </c>
      <c r="O81" s="74">
        <f>_xlfn.IFERROR(I81/G81,"")</f>
        <v>0.45410004306603546</v>
      </c>
      <c r="P81" s="74">
        <f>_xlfn.IFERROR(H81/F81,"")</f>
        <v>0.9590236077010803</v>
      </c>
      <c r="Q81" s="74">
        <f t="shared" si="19"/>
        <v>0.5863108487080886</v>
      </c>
    </row>
    <row r="82" spans="1:17" ht="15.75">
      <c r="A82" s="18" t="s">
        <v>72</v>
      </c>
      <c r="B82" s="19"/>
      <c r="C82" s="20"/>
      <c r="D82" s="52"/>
      <c r="E82" s="21"/>
      <c r="F82" s="21"/>
      <c r="G82" s="21"/>
      <c r="H82" s="64"/>
      <c r="I82" s="64"/>
      <c r="J82" s="21"/>
      <c r="K82" s="21"/>
      <c r="L82" s="21"/>
      <c r="M82" s="21"/>
      <c r="N82" s="22"/>
      <c r="O82" s="22"/>
      <c r="P82" s="23"/>
      <c r="Q82" s="22"/>
    </row>
  </sheetData>
  <sheetProtection/>
  <autoFilter ref="A4:Q83"/>
  <mergeCells count="36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59:A60"/>
    <mergeCell ref="B59:B60"/>
    <mergeCell ref="A30:A37"/>
    <mergeCell ref="B30:B37"/>
    <mergeCell ref="A38:A47"/>
    <mergeCell ref="B38:B47"/>
    <mergeCell ref="A48:A49"/>
    <mergeCell ref="B48:B49"/>
    <mergeCell ref="A55:A58"/>
    <mergeCell ref="B55:B58"/>
    <mergeCell ref="B50:B54"/>
    <mergeCell ref="A50:A54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81:C81"/>
    <mergeCell ref="A61:A69"/>
    <mergeCell ref="B61:B69"/>
    <mergeCell ref="A70:C70"/>
    <mergeCell ref="A71:A80"/>
    <mergeCell ref="B71:B80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2023-09-18T05:56:32Z</cp:lastPrinted>
  <dcterms:created xsi:type="dcterms:W3CDTF">2015-02-26T11:08:47Z</dcterms:created>
  <dcterms:modified xsi:type="dcterms:W3CDTF">2023-09-18T09:12:01Z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