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30" activeTab="0"/>
  </bookViews>
  <sheets>
    <sheet name="по 01102023" sheetId="1" r:id="rId1"/>
  </sheets>
  <definedNames>
    <definedName name="_xlfn.IFERROR" hidden="1">#NAME?</definedName>
    <definedName name="_xlnm._FilterDatabase" localSheetId="0" hidden="1">'по 01102023'!$A$4:$P$83</definedName>
    <definedName name="XDO_?AMOUNT?">#REF!</definedName>
    <definedName name="XDO_?BANK_ACC_NUM?">#REF!</definedName>
    <definedName name="XDO_?BANK_ACCOUNT_NUM_OPO?">#REF!</definedName>
    <definedName name="XDO_?BCC_CODE?">#REF!</definedName>
    <definedName name="XDO_?BUDGET_NAME?">#REF!</definedName>
    <definedName name="XDO_?CHIEF_DEP_NAME?">#REF!</definedName>
    <definedName name="XDO_?CHIEF_DEP_POST?">#REF!</definedName>
    <definedName name="XDO_?CHIEF_NAME?">#REF!</definedName>
    <definedName name="XDO_?CHIEF_POST?">#REF!</definedName>
    <definedName name="XDO_?CLERK_NAME?">#REF!</definedName>
    <definedName name="XDO_?CLERK_PHONE?">#REF!</definedName>
    <definedName name="XDO_?CLERK_POST?">#REF!</definedName>
    <definedName name="XDO_?DOC_REG_NUMBER?">#REF!</definedName>
    <definedName name="XDO_?OKATO?">#REF!</definedName>
    <definedName name="XDO_?OKPO?">#REF!</definedName>
    <definedName name="XDO_?PP_DATE?">#REF!</definedName>
    <definedName name="XDO_?PP_NUM?">#REF!</definedName>
    <definedName name="XDO_?RECEIVER_INN?">#REF!</definedName>
    <definedName name="XDO_?RECEIVER_KPP?">#REF!</definedName>
    <definedName name="XDO_?RECEIVER_TOFK_NAME?">#REF!</definedName>
    <definedName name="XDO_?REPORT_DATE?">#REF!</definedName>
    <definedName name="XDO_?REPORT_DATE_1?">#REF!</definedName>
    <definedName name="XDO_?REPORT_DATE_2?">#REF!</definedName>
    <definedName name="XDO_?SUBS_CODE?">#REF!</definedName>
    <definedName name="XDO_?TOFK_CODE?">#REF!</definedName>
    <definedName name="XDO_?TOFK_CODE_OP?">#REF!</definedName>
    <definedName name="XDO_?TOFK_NAME?">#REF!</definedName>
    <definedName name="XDO_?TOFK_NAME_OP?">#REF!</definedName>
    <definedName name="XDO_?TOFK_NAME2?">#REF!</definedName>
    <definedName name="XDO_?TOT_AMOUNT?">#REF!</definedName>
    <definedName name="XDO_?USER_DEPARTMENT?">#REF!</definedName>
    <definedName name="XDO_?USER_DEPARTMENT2?">#REF!</definedName>
    <definedName name="XDO_GROUP_?LINE?">#REF!</definedName>
    <definedName name="_xlnm.Print_Titles" localSheetId="0">'по 01102023'!$3:$4</definedName>
    <definedName name="о">#REF!</definedName>
    <definedName name="_xlnm.Print_Area" localSheetId="0">'по 01102023'!$A$1:$P$82</definedName>
    <definedName name="оля">#REF!</definedName>
  </definedNames>
  <calcPr fullCalcOnLoad="1"/>
</workbook>
</file>

<file path=xl/sharedStrings.xml><?xml version="1.0" encoding="utf-8"?>
<sst xmlns="http://schemas.openxmlformats.org/spreadsheetml/2006/main" count="134" uniqueCount="108">
  <si>
    <t>тыс. руб.</t>
  </si>
  <si>
    <t>Код адм.</t>
  </si>
  <si>
    <t xml:space="preserve">Администраторы, кураторы доходов    </t>
  </si>
  <si>
    <t>Вид дохода</t>
  </si>
  <si>
    <t xml:space="preserve">ОТКЛОНЕНИЕ </t>
  </si>
  <si>
    <t>факта отч.пер. от плана отч.пер.</t>
  </si>
  <si>
    <t>НАЛОГОВЫЕ ДОХОДЫ</t>
  </si>
  <si>
    <t>УВБ</t>
  </si>
  <si>
    <t>Акцизы по подакцизным товарам</t>
  </si>
  <si>
    <t>ИТОГО ПО АДМИНИСТРАТОРУ</t>
  </si>
  <si>
    <t>182</t>
  </si>
  <si>
    <t>ДЭиП</t>
  </si>
  <si>
    <t>НДФЛ</t>
  </si>
  <si>
    <t>ЕНВД</t>
  </si>
  <si>
    <t>Единый сельскохозяйственный налог</t>
  </si>
  <si>
    <t>ДЗО</t>
  </si>
  <si>
    <t>Налог на имущество физических лиц</t>
  </si>
  <si>
    <t xml:space="preserve">Земельный налог </t>
  </si>
  <si>
    <t>ДОБ</t>
  </si>
  <si>
    <t>Государственная пошлина (мировые судьи)</t>
  </si>
  <si>
    <t>Задолженность по отмененным налогам</t>
  </si>
  <si>
    <t>318</t>
  </si>
  <si>
    <t>ДФ</t>
  </si>
  <si>
    <t>Госпошлина за регистрацию СМИ</t>
  </si>
  <si>
    <t>951</t>
  </si>
  <si>
    <t>944</t>
  </si>
  <si>
    <t>Госпошлина за выдачу спец. разрешения (опасн., тяжеловесн., крупногабар. груз)</t>
  </si>
  <si>
    <t>НЕНАЛОГОВЫЕ ДОХОДЫ</t>
  </si>
  <si>
    <t>Доходы от перечисления части прибыли МУП</t>
  </si>
  <si>
    <t>Плата по договорам на размещение рекламных конструкций</t>
  </si>
  <si>
    <t>Плата за размещение НТО</t>
  </si>
  <si>
    <t>163</t>
  </si>
  <si>
    <t>ДИО</t>
  </si>
  <si>
    <t>Дивиденды по акциям</t>
  </si>
  <si>
    <t>Доходы от сдачи в аренду имущества казны</t>
  </si>
  <si>
    <t>Прочие поступления от использования имущества</t>
  </si>
  <si>
    <t xml:space="preserve">Доходы  от реализации мун. имущества, в т.ч.: </t>
  </si>
  <si>
    <t xml:space="preserve">178-ФЗ </t>
  </si>
  <si>
    <t>НДС по 178-ФЗ</t>
  </si>
  <si>
    <t>159-ФЗ</t>
  </si>
  <si>
    <t>Прочие неналоговые поступления</t>
  </si>
  <si>
    <t>Арендная плата за земельные участки, гос. собственность на которые не разграничена</t>
  </si>
  <si>
    <t xml:space="preserve">Средства от продажи права на заключение договоров аренды </t>
  </si>
  <si>
    <t xml:space="preserve">Арендная плата за земельные участки, находящиеся в собственности городских округов </t>
  </si>
  <si>
    <t xml:space="preserve">Доходы от продажи земельных участков, государственная собственность на которые не разграничена </t>
  </si>
  <si>
    <t xml:space="preserve">Плата за увеличение площади земельных участков в результате перераспределения </t>
  </si>
  <si>
    <t>940</t>
  </si>
  <si>
    <t>МУ ДЖКХ</t>
  </si>
  <si>
    <t>Доходы от оказания платных услуг и компенсации затрат государства</t>
  </si>
  <si>
    <t>945</t>
  </si>
  <si>
    <t>Штрафы, санкции, возмещение ущерба</t>
  </si>
  <si>
    <t>УЖО</t>
  </si>
  <si>
    <t>Плата за найм</t>
  </si>
  <si>
    <t>Доходы от продажи квартир</t>
  </si>
  <si>
    <t>Плата за право заключения договоров о РЗТ</t>
  </si>
  <si>
    <t>915, 048</t>
  </si>
  <si>
    <t>Уэкол.</t>
  </si>
  <si>
    <t>Платежи при пользовании природными ресурсами</t>
  </si>
  <si>
    <t>Иные администр.</t>
  </si>
  <si>
    <t>Доходы от сдачи в аренду объектов нежилого фонда</t>
  </si>
  <si>
    <t>Невыясненные поступления</t>
  </si>
  <si>
    <t>ИТОГО ПО ИНЫМ АДМИНИСТРАТОРАМ</t>
  </si>
  <si>
    <t xml:space="preserve">ИТОГО НАЛОГОВЫХ И НЕНАЛОГОВЫХ ДОХОДОВ </t>
  </si>
  <si>
    <t>БЕЗВОЗМЕЗДНЫЕ ПОСТУПЛЕНИЯ</t>
  </si>
  <si>
    <t>Дотации бюджетам субъектов Российской Федерации и муниципальных образований</t>
  </si>
  <si>
    <t xml:space="preserve">Субсидии от других бюджетов бюджетной системы РФ   *)      </t>
  </si>
  <si>
    <t xml:space="preserve">Субвенции от других бюджетов бюджетной системы РФ *)    </t>
  </si>
  <si>
    <t>Иные межбюджетные трансферты  *)</t>
  </si>
  <si>
    <t>Прочие безвозмездные поступления в бюджеты городских округов</t>
  </si>
  <si>
    <t>Доходы бюджетов городских округов от возврата бюджетными и автономными учреждениями остатков субсидий прошлых лет</t>
  </si>
  <si>
    <t>Возврат остатков субсидий, субвенций прошлых лет</t>
  </si>
  <si>
    <t xml:space="preserve">ВСЕГО ДОХОДОВ </t>
  </si>
  <si>
    <t xml:space="preserve">*)   Примечание: уточненный план по субвенциям, субсидиям и иным межбюджетным трансфертам на текущую дату </t>
  </si>
  <si>
    <t>096</t>
  </si>
  <si>
    <t>992</t>
  </si>
  <si>
    <t>ДДиБ</t>
  </si>
  <si>
    <t>ДТ</t>
  </si>
  <si>
    <t>Госпошлина за выдачу разрешения на установку РК</t>
  </si>
  <si>
    <t>Плата по соглашениям об установлении сервитута в отношении земельных участков</t>
  </si>
  <si>
    <t>Доходы от компенсации затрат государства (епд)</t>
  </si>
  <si>
    <t>Доходы от компенсации затрат государства (плата за проезд)</t>
  </si>
  <si>
    <t>Доходы от компенсации затрат государства (транспортные карты)</t>
  </si>
  <si>
    <t>Плата за публичный сервитут</t>
  </si>
  <si>
    <t>Прочие безвозмездные поступления от государственных (муниципальных) организаций в бюджеты городских округов</t>
  </si>
  <si>
    <t xml:space="preserve">год </t>
  </si>
  <si>
    <t>Доходы от компенсации затрат государства (лпд )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</si>
  <si>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</si>
  <si>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ПЛАН на 2023 год </t>
  </si>
  <si>
    <r>
      <t>Оперативный анализ  поступления доходов бюджета города Перми в 2023 году</t>
    </r>
    <r>
      <rPr>
        <b/>
        <sz val="16"/>
        <rFont val="Times New Roman"/>
        <family val="1"/>
      </rPr>
      <t xml:space="preserve"> </t>
    </r>
  </si>
  <si>
    <t>ФАКТ 2023 года</t>
  </si>
  <si>
    <t>УСН</t>
  </si>
  <si>
    <t>Госпошлина за гос. регистрацию общ. объединений.</t>
  </si>
  <si>
    <t>Налог, взимаемый в связи с применением патентной системы н/о</t>
  </si>
  <si>
    <t>Доходы от предоставления на платной основе парковок</t>
  </si>
  <si>
    <t xml:space="preserve">Плата по соглашениям об установлении сервитута </t>
  </si>
  <si>
    <t xml:space="preserve">Транспортный налог </t>
  </si>
  <si>
    <t>Инициативные платежи</t>
  </si>
  <si>
    <t>Исполн. плана отч. периода</t>
  </si>
  <si>
    <t>Исполн. плана года</t>
  </si>
  <si>
    <t>Факт 2023г./ факт 2022г.</t>
  </si>
  <si>
    <t>Плата за фактическое пользование</t>
  </si>
  <si>
    <t>январь-сентябрь</t>
  </si>
  <si>
    <t>сентябрь</t>
  </si>
  <si>
    <t>факта за сентябрь от плана сентбря</t>
  </si>
  <si>
    <t>факта 2023г. от факта 2022г.</t>
  </si>
  <si>
    <t>факта 2023г. от плана 2023г.</t>
  </si>
  <si>
    <t>Факт с нач. 2022 года      (по 30.09.22 вкл.)</t>
  </si>
  <si>
    <t>с нач. года на 01.10.2023 (по 30.09.2023 вкл.)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</si>
</sst>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%"/>
    <numFmt numFmtId="166" formatCode="#,##0.00_р_."/>
  </numFmts>
  <fonts count="42">
    <font>
      <sz val="10"/>
      <name val="Arial Cyr"/>
      <family val="0"/>
    </font>
    <font>
      <sz val="11"/>
      <color indexed="55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15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Border="0" applyProtection="0">
      <alignment/>
    </xf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164" fontId="4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wrapText="1"/>
    </xf>
    <xf numFmtId="164" fontId="3" fillId="0" borderId="11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right" wrapText="1"/>
    </xf>
    <xf numFmtId="166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 horizontal="left" wrapText="1"/>
    </xf>
    <xf numFmtId="166" fontId="3" fillId="0" borderId="11" xfId="0" applyNumberFormat="1" applyFont="1" applyFill="1" applyBorder="1" applyAlignment="1">
      <alignment horizontal="left" wrapText="1"/>
    </xf>
    <xf numFmtId="164" fontId="3" fillId="0" borderId="11" xfId="0" applyNumberFormat="1" applyFont="1" applyFill="1" applyBorder="1" applyAlignment="1">
      <alignment horizontal="right" wrapText="1"/>
    </xf>
    <xf numFmtId="0" fontId="6" fillId="0" borderId="11" xfId="0" applyFont="1" applyFill="1" applyBorder="1" applyAlignment="1">
      <alignment horizontal="left" wrapText="1"/>
    </xf>
    <xf numFmtId="164" fontId="6" fillId="0" borderId="11" xfId="0" applyNumberFormat="1" applyFont="1" applyFill="1" applyBorder="1" applyAlignment="1">
      <alignment horizontal="right" wrapText="1"/>
    </xf>
    <xf numFmtId="166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right" wrapText="1"/>
    </xf>
    <xf numFmtId="4" fontId="3" fillId="0" borderId="11" xfId="0" applyNumberFormat="1" applyFont="1" applyFill="1" applyBorder="1" applyAlignment="1">
      <alignment wrapText="1"/>
    </xf>
    <xf numFmtId="4" fontId="3" fillId="0" borderId="11" xfId="0" applyNumberFormat="1" applyFont="1" applyFill="1" applyBorder="1" applyAlignment="1">
      <alignment vertical="top" wrapText="1"/>
    </xf>
    <xf numFmtId="166" fontId="3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9" fontId="0" fillId="0" borderId="0" xfId="149" applyFont="1" applyFill="1" applyBorder="1" applyAlignment="1" applyProtection="1">
      <alignment/>
      <protection/>
    </xf>
    <xf numFmtId="0" fontId="3" fillId="0" borderId="0" xfId="0" applyFont="1" applyFill="1" applyAlignment="1">
      <alignment horizontal="right"/>
    </xf>
    <xf numFmtId="0" fontId="5" fillId="0" borderId="12" xfId="0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wrapText="1"/>
    </xf>
    <xf numFmtId="164" fontId="3" fillId="0" borderId="11" xfId="0" applyNumberFormat="1" applyFont="1" applyFill="1" applyBorder="1" applyAlignment="1">
      <alignment wrapText="1"/>
    </xf>
    <xf numFmtId="165" fontId="3" fillId="0" borderId="11" xfId="0" applyNumberFormat="1" applyFont="1" applyFill="1" applyBorder="1" applyAlignment="1">
      <alignment horizontal="right" wrapText="1"/>
    </xf>
    <xf numFmtId="165" fontId="3" fillId="0" borderId="11" xfId="0" applyNumberFormat="1" applyFont="1" applyFill="1" applyBorder="1" applyAlignment="1">
      <alignment wrapText="1"/>
    </xf>
    <xf numFmtId="165" fontId="3" fillId="0" borderId="11" xfId="0" applyNumberFormat="1" applyFont="1" applyFill="1" applyBorder="1" applyAlignment="1">
      <alignment wrapText="1"/>
    </xf>
    <xf numFmtId="165" fontId="3" fillId="0" borderId="11" xfId="0" applyNumberFormat="1" applyFont="1" applyFill="1" applyBorder="1" applyAlignment="1">
      <alignment wrapText="1"/>
    </xf>
    <xf numFmtId="165" fontId="3" fillId="0" borderId="11" xfId="0" applyNumberFormat="1" applyFont="1" applyFill="1" applyBorder="1" applyAlignment="1">
      <alignment wrapText="1"/>
    </xf>
    <xf numFmtId="164" fontId="4" fillId="0" borderId="11" xfId="0" applyNumberFormat="1" applyFont="1" applyFill="1" applyBorder="1" applyAlignment="1">
      <alignment vertical="center" wrapText="1"/>
    </xf>
    <xf numFmtId="166" fontId="4" fillId="0" borderId="11" xfId="0" applyNumberFormat="1" applyFont="1" applyFill="1" applyBorder="1" applyAlignment="1">
      <alignment vertical="center" wrapText="1"/>
    </xf>
    <xf numFmtId="164" fontId="4" fillId="0" borderId="11" xfId="0" applyNumberFormat="1" applyFont="1" applyFill="1" applyBorder="1" applyAlignment="1">
      <alignment vertical="center" wrapText="1"/>
    </xf>
    <xf numFmtId="165" fontId="4" fillId="0" borderId="11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164" fontId="3" fillId="0" borderId="11" xfId="0" applyNumberFormat="1" applyFont="1" applyFill="1" applyBorder="1" applyAlignment="1">
      <alignment wrapText="1"/>
    </xf>
    <xf numFmtId="164" fontId="5" fillId="0" borderId="12" xfId="0" applyNumberFormat="1" applyFont="1" applyFill="1" applyBorder="1" applyAlignment="1">
      <alignment horizontal="center" wrapText="1"/>
    </xf>
    <xf numFmtId="165" fontId="4" fillId="0" borderId="11" xfId="0" applyNumberFormat="1" applyFont="1" applyFill="1" applyBorder="1" applyAlignment="1">
      <alignment vertical="center" wrapText="1"/>
    </xf>
    <xf numFmtId="165" fontId="6" fillId="0" borderId="11" xfId="0" applyNumberFormat="1" applyFont="1" applyFill="1" applyBorder="1" applyAlignment="1">
      <alignment wrapText="1"/>
    </xf>
    <xf numFmtId="0" fontId="0" fillId="0" borderId="0" xfId="0" applyFont="1" applyFill="1" applyAlignment="1">
      <alignment vertical="center"/>
    </xf>
    <xf numFmtId="164" fontId="0" fillId="0" borderId="0" xfId="0" applyNumberFormat="1" applyFont="1" applyFill="1" applyAlignment="1">
      <alignment/>
    </xf>
    <xf numFmtId="166" fontId="3" fillId="0" borderId="11" xfId="0" applyNumberFormat="1" applyFont="1" applyFill="1" applyBorder="1" applyAlignment="1">
      <alignment vertical="top" wrapText="1"/>
    </xf>
    <xf numFmtId="165" fontId="7" fillId="0" borderId="11" xfId="0" applyNumberFormat="1" applyFont="1" applyFill="1" applyBorder="1" applyAlignment="1">
      <alignment wrapText="1"/>
    </xf>
    <xf numFmtId="4" fontId="5" fillId="0" borderId="12" xfId="0" applyNumberFormat="1" applyFont="1" applyFill="1" applyBorder="1" applyAlignment="1">
      <alignment horizontal="center" wrapText="1"/>
    </xf>
    <xf numFmtId="4" fontId="0" fillId="0" borderId="0" xfId="0" applyNumberFormat="1" applyFont="1" applyFill="1" applyAlignment="1">
      <alignment horizontal="left"/>
    </xf>
    <xf numFmtId="4" fontId="0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164" fontId="6" fillId="0" borderId="11" xfId="0" applyNumberFormat="1" applyFont="1" applyFill="1" applyBorder="1" applyAlignment="1">
      <alignment horizontal="right" wrapText="1"/>
    </xf>
    <xf numFmtId="164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right" wrapText="1"/>
    </xf>
    <xf numFmtId="164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right" wrapText="1"/>
    </xf>
    <xf numFmtId="164" fontId="6" fillId="0" borderId="11" xfId="0" applyNumberFormat="1" applyFont="1" applyFill="1" applyBorder="1" applyAlignment="1">
      <alignment horizontal="right" wrapText="1"/>
    </xf>
    <xf numFmtId="164" fontId="6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right" wrapText="1"/>
    </xf>
    <xf numFmtId="164" fontId="3" fillId="0" borderId="11" xfId="0" applyNumberFormat="1" applyFont="1" applyFill="1" applyBorder="1" applyAlignment="1">
      <alignment horizontal="right" wrapText="1"/>
    </xf>
    <xf numFmtId="164" fontId="4" fillId="0" borderId="11" xfId="0" applyNumberFormat="1" applyFont="1" applyFill="1" applyBorder="1" applyAlignment="1">
      <alignment vertical="center" wrapText="1"/>
    </xf>
    <xf numFmtId="164" fontId="4" fillId="0" borderId="11" xfId="0" applyNumberFormat="1" applyFont="1" applyFill="1" applyBorder="1" applyAlignment="1">
      <alignment wrapText="1"/>
    </xf>
    <xf numFmtId="165" fontId="4" fillId="0" borderId="11" xfId="0" applyNumberFormat="1" applyFont="1" applyFill="1" applyBorder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164" fontId="4" fillId="0" borderId="11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wrapText="1"/>
    </xf>
    <xf numFmtId="165" fontId="6" fillId="0" borderId="11" xfId="0" applyNumberFormat="1" applyFont="1" applyFill="1" applyBorder="1" applyAlignment="1">
      <alignment horizontal="right" wrapText="1"/>
    </xf>
    <xf numFmtId="166" fontId="6" fillId="0" borderId="11" xfId="0" applyNumberFormat="1" applyFont="1" applyFill="1" applyBorder="1" applyAlignment="1">
      <alignment wrapText="1"/>
    </xf>
    <xf numFmtId="166" fontId="6" fillId="0" borderId="11" xfId="0" applyNumberFormat="1" applyFont="1" applyFill="1" applyBorder="1" applyAlignment="1">
      <alignment wrapText="1"/>
    </xf>
    <xf numFmtId="164" fontId="6" fillId="0" borderId="11" xfId="0" applyNumberFormat="1" applyFont="1" applyFill="1" applyBorder="1" applyAlignment="1">
      <alignment wrapText="1"/>
    </xf>
    <xf numFmtId="164" fontId="6" fillId="0" borderId="11" xfId="0" applyNumberFormat="1" applyFont="1" applyFill="1" applyBorder="1" applyAlignment="1">
      <alignment wrapText="1"/>
    </xf>
    <xf numFmtId="166" fontId="6" fillId="0" borderId="10" xfId="0" applyNumberFormat="1" applyFont="1" applyFill="1" applyBorder="1" applyAlignment="1">
      <alignment wrapText="1"/>
    </xf>
    <xf numFmtId="164" fontId="6" fillId="0" borderId="11" xfId="0" applyNumberFormat="1" applyFont="1" applyFill="1" applyBorder="1" applyAlignment="1">
      <alignment wrapText="1"/>
    </xf>
    <xf numFmtId="164" fontId="6" fillId="0" borderId="11" xfId="0" applyNumberFormat="1" applyFont="1" applyFill="1" applyBorder="1" applyAlignment="1">
      <alignment wrapText="1"/>
    </xf>
    <xf numFmtId="164" fontId="4" fillId="0" borderId="11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 horizontal="left" vertical="center" wrapText="1"/>
    </xf>
    <xf numFmtId="166" fontId="3" fillId="0" borderId="11" xfId="0" applyNumberFormat="1" applyFont="1" applyFill="1" applyBorder="1" applyAlignment="1">
      <alignment vertical="center" wrapText="1"/>
    </xf>
    <xf numFmtId="166" fontId="3" fillId="0" borderId="11" xfId="0" applyNumberFormat="1" applyFont="1" applyFill="1" applyBorder="1" applyAlignment="1">
      <alignment vertical="center" wrapText="1"/>
    </xf>
    <xf numFmtId="166" fontId="3" fillId="0" borderId="11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6" fontId="4" fillId="0" borderId="11" xfId="0" applyNumberFormat="1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166" fontId="4" fillId="0" borderId="11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164" fontId="5" fillId="0" borderId="0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top" wrapText="1"/>
    </xf>
    <xf numFmtId="4" fontId="4" fillId="0" borderId="13" xfId="0" applyNumberFormat="1" applyFont="1" applyFill="1" applyBorder="1" applyAlignment="1">
      <alignment horizontal="center" vertical="top" wrapText="1"/>
    </xf>
    <xf numFmtId="164" fontId="4" fillId="0" borderId="14" xfId="0" applyNumberFormat="1" applyFont="1" applyFill="1" applyBorder="1" applyAlignment="1">
      <alignment horizontal="center" vertical="center" wrapText="1"/>
    </xf>
    <xf numFmtId="164" fontId="4" fillId="0" borderId="15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Fill="1" applyBorder="1" applyAlignment="1">
      <alignment horizontal="center" vertical="center" wrapText="1"/>
    </xf>
    <xf numFmtId="9" fontId="4" fillId="0" borderId="11" xfId="149" applyFont="1" applyFill="1" applyBorder="1" applyAlignment="1" applyProtection="1">
      <alignment horizontal="center" vertical="top" wrapText="1"/>
      <protection/>
    </xf>
    <xf numFmtId="0" fontId="4" fillId="0" borderId="11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center" wrapText="1"/>
    </xf>
  </cellXfs>
  <cellStyles count="1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3 2" xfId="57"/>
    <cellStyle name="Обычный 14" xfId="58"/>
    <cellStyle name="Обычный 14 2" xfId="59"/>
    <cellStyle name="Обычный 15" xfId="60"/>
    <cellStyle name="Обычный 16" xfId="61"/>
    <cellStyle name="Обычный 17" xfId="62"/>
    <cellStyle name="Обычный 18" xfId="63"/>
    <cellStyle name="Обычный 19" xfId="64"/>
    <cellStyle name="Обычный 2" xfId="65"/>
    <cellStyle name="Обычный 2 2" xfId="66"/>
    <cellStyle name="Обычный 2 3" xfId="67"/>
    <cellStyle name="Обычный 20" xfId="68"/>
    <cellStyle name="Обычный 21" xfId="69"/>
    <cellStyle name="Обычный 22" xfId="70"/>
    <cellStyle name="Обычный 22 2" xfId="71"/>
    <cellStyle name="Обычный 23" xfId="72"/>
    <cellStyle name="Обычный 24" xfId="73"/>
    <cellStyle name="Обычный 25" xfId="74"/>
    <cellStyle name="Обычный 26" xfId="75"/>
    <cellStyle name="Обычный 27" xfId="76"/>
    <cellStyle name="Обычный 28" xfId="77"/>
    <cellStyle name="Обычный 29" xfId="78"/>
    <cellStyle name="Обычный 3" xfId="79"/>
    <cellStyle name="Обычный 3 2" xfId="80"/>
    <cellStyle name="Обычный 3 3" xfId="81"/>
    <cellStyle name="Обычный 30" xfId="82"/>
    <cellStyle name="Обычный 31" xfId="83"/>
    <cellStyle name="Обычный 32" xfId="84"/>
    <cellStyle name="Обычный 33" xfId="85"/>
    <cellStyle name="Обычный 34" xfId="86"/>
    <cellStyle name="Обычный 35" xfId="87"/>
    <cellStyle name="Обычный 36" xfId="88"/>
    <cellStyle name="Обычный 37" xfId="89"/>
    <cellStyle name="Обычный 38" xfId="90"/>
    <cellStyle name="Обычный 39" xfId="91"/>
    <cellStyle name="Обычный 4" xfId="92"/>
    <cellStyle name="Обычный 40" xfId="93"/>
    <cellStyle name="Обычный 41" xfId="94"/>
    <cellStyle name="Обычный 42" xfId="95"/>
    <cellStyle name="Обычный 43" xfId="96"/>
    <cellStyle name="Обычный 44" xfId="97"/>
    <cellStyle name="Обычный 45" xfId="98"/>
    <cellStyle name="Обычный 46" xfId="99"/>
    <cellStyle name="Обычный 47" xfId="100"/>
    <cellStyle name="Обычный 48" xfId="101"/>
    <cellStyle name="Обычный 49" xfId="102"/>
    <cellStyle name="Обычный 5" xfId="103"/>
    <cellStyle name="Обычный 5 2" xfId="104"/>
    <cellStyle name="Обычный 50" xfId="105"/>
    <cellStyle name="Обычный 51" xfId="106"/>
    <cellStyle name="Обычный 52" xfId="107"/>
    <cellStyle name="Обычный 53" xfId="108"/>
    <cellStyle name="Обычный 54" xfId="109"/>
    <cellStyle name="Обычный 55" xfId="110"/>
    <cellStyle name="Обычный 56" xfId="111"/>
    <cellStyle name="Обычный 57" xfId="112"/>
    <cellStyle name="Обычный 58" xfId="113"/>
    <cellStyle name="Обычный 59" xfId="114"/>
    <cellStyle name="Обычный 6" xfId="115"/>
    <cellStyle name="Обычный 60" xfId="116"/>
    <cellStyle name="Обычный 61" xfId="117"/>
    <cellStyle name="Обычный 62" xfId="118"/>
    <cellStyle name="Обычный 63" xfId="119"/>
    <cellStyle name="Обычный 64" xfId="120"/>
    <cellStyle name="Обычный 65" xfId="121"/>
    <cellStyle name="Обычный 66" xfId="122"/>
    <cellStyle name="Обычный 67" xfId="123"/>
    <cellStyle name="Обычный 68" xfId="124"/>
    <cellStyle name="Обычный 69" xfId="125"/>
    <cellStyle name="Обычный 7" xfId="126"/>
    <cellStyle name="Обычный 70" xfId="127"/>
    <cellStyle name="Обычный 71" xfId="128"/>
    <cellStyle name="Обычный 72" xfId="129"/>
    <cellStyle name="Обычный 73" xfId="130"/>
    <cellStyle name="Обычный 73 2" xfId="131"/>
    <cellStyle name="Обычный 74" xfId="132"/>
    <cellStyle name="Обычный 75" xfId="133"/>
    <cellStyle name="Обычный 76" xfId="134"/>
    <cellStyle name="Обычный 77" xfId="135"/>
    <cellStyle name="Обычный 78" xfId="136"/>
    <cellStyle name="Обычный 79" xfId="137"/>
    <cellStyle name="Обычный 8" xfId="138"/>
    <cellStyle name="Обычный 80" xfId="139"/>
    <cellStyle name="Обычный 81" xfId="140"/>
    <cellStyle name="Обычный 82" xfId="141"/>
    <cellStyle name="Обычный 83" xfId="142"/>
    <cellStyle name="Обычный 84" xfId="143"/>
    <cellStyle name="Обычный 9" xfId="144"/>
    <cellStyle name="Плохой" xfId="145"/>
    <cellStyle name="Пояснение" xfId="146"/>
    <cellStyle name="Примечание" xfId="147"/>
    <cellStyle name="Percent" xfId="148"/>
    <cellStyle name="Процентный 2" xfId="149"/>
    <cellStyle name="Процентный 2 2" xfId="150"/>
    <cellStyle name="Связанная ячейка" xfId="151"/>
    <cellStyle name="Текст предупреждения" xfId="152"/>
    <cellStyle name="Comma" xfId="153"/>
    <cellStyle name="Comma [0]" xfId="154"/>
    <cellStyle name="Финансовый 2" xfId="155"/>
    <cellStyle name="Финансовый 3" xfId="156"/>
    <cellStyle name="Хороший" xfId="1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80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2"/>
  <sheetViews>
    <sheetView tabSelected="1" zoomScale="89" zoomScaleNormal="89" zoomScalePageLayoutView="0" workbookViewId="0" topLeftCell="A1">
      <pane xSplit="3" ySplit="4" topLeftCell="D5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77" sqref="E77"/>
    </sheetView>
  </sheetViews>
  <sheetFormatPr defaultColWidth="9.00390625" defaultRowHeight="12.75"/>
  <cols>
    <col min="1" max="2" width="9.125" style="40" customWidth="1"/>
    <col min="3" max="3" width="65.75390625" style="40" customWidth="1"/>
    <col min="4" max="4" width="14.625" style="51" customWidth="1"/>
    <col min="5" max="5" width="14.375" style="40" customWidth="1"/>
    <col min="6" max="6" width="14.75390625" style="46" customWidth="1"/>
    <col min="7" max="7" width="13.375" style="46" customWidth="1"/>
    <col min="8" max="8" width="16.25390625" style="46" customWidth="1"/>
    <col min="9" max="9" width="13.875" style="46" customWidth="1"/>
    <col min="10" max="10" width="15.125" style="40" customWidth="1"/>
    <col min="11" max="11" width="14.375" style="40" customWidth="1"/>
    <col min="12" max="12" width="15.125" style="40" customWidth="1"/>
    <col min="13" max="13" width="13.75390625" style="40" customWidth="1"/>
    <col min="14" max="14" width="11.75390625" style="40" customWidth="1"/>
    <col min="15" max="15" width="10.25390625" style="40" customWidth="1"/>
    <col min="16" max="16" width="10.125" style="40" customWidth="1"/>
    <col min="17" max="16384" width="9.125" style="40" customWidth="1"/>
  </cols>
  <sheetData>
    <row r="1" spans="1:16" ht="20.25">
      <c r="A1" s="100" t="s">
        <v>88</v>
      </c>
      <c r="B1" s="100"/>
      <c r="C1" s="100"/>
      <c r="D1" s="100"/>
      <c r="E1" s="100"/>
      <c r="F1" s="101"/>
      <c r="G1" s="101"/>
      <c r="H1" s="101"/>
      <c r="I1" s="101"/>
      <c r="J1" s="100"/>
      <c r="K1" s="100"/>
      <c r="L1" s="100"/>
      <c r="M1" s="100"/>
      <c r="N1" s="100"/>
      <c r="O1" s="100"/>
      <c r="P1" s="100"/>
    </row>
    <row r="2" spans="1:16" ht="20.25" customHeight="1">
      <c r="A2" s="26"/>
      <c r="B2" s="27"/>
      <c r="C2" s="25"/>
      <c r="D2" s="49"/>
      <c r="E2" s="25"/>
      <c r="F2" s="42"/>
      <c r="G2" s="42"/>
      <c r="H2" s="42"/>
      <c r="I2" s="42"/>
      <c r="J2" s="25"/>
      <c r="K2" s="25"/>
      <c r="L2" s="25"/>
      <c r="M2" s="25"/>
      <c r="N2" s="25"/>
      <c r="O2" s="24"/>
      <c r="P2" s="24" t="s">
        <v>0</v>
      </c>
    </row>
    <row r="3" spans="1:16" ht="20.25" customHeight="1">
      <c r="A3" s="102" t="s">
        <v>1</v>
      </c>
      <c r="B3" s="97" t="s">
        <v>2</v>
      </c>
      <c r="C3" s="103" t="s">
        <v>3</v>
      </c>
      <c r="D3" s="105" t="s">
        <v>106</v>
      </c>
      <c r="E3" s="107" t="s">
        <v>87</v>
      </c>
      <c r="F3" s="108"/>
      <c r="G3" s="109"/>
      <c r="H3" s="107" t="s">
        <v>89</v>
      </c>
      <c r="I3" s="109"/>
      <c r="J3" s="107" t="s">
        <v>4</v>
      </c>
      <c r="K3" s="108"/>
      <c r="L3" s="108"/>
      <c r="M3" s="109"/>
      <c r="N3" s="111" t="s">
        <v>99</v>
      </c>
      <c r="O3" s="110" t="s">
        <v>97</v>
      </c>
      <c r="P3" s="111" t="s">
        <v>98</v>
      </c>
    </row>
    <row r="4" spans="1:16" ht="66" customHeight="1">
      <c r="A4" s="102"/>
      <c r="B4" s="97"/>
      <c r="C4" s="104"/>
      <c r="D4" s="106"/>
      <c r="E4" s="1" t="s">
        <v>84</v>
      </c>
      <c r="F4" s="1" t="s">
        <v>101</v>
      </c>
      <c r="G4" s="1" t="s">
        <v>102</v>
      </c>
      <c r="H4" s="88" t="s">
        <v>107</v>
      </c>
      <c r="I4" s="1" t="s">
        <v>102</v>
      </c>
      <c r="J4" s="1" t="s">
        <v>104</v>
      </c>
      <c r="K4" s="1" t="s">
        <v>5</v>
      </c>
      <c r="L4" s="1" t="s">
        <v>105</v>
      </c>
      <c r="M4" s="1" t="s">
        <v>103</v>
      </c>
      <c r="N4" s="111"/>
      <c r="O4" s="110"/>
      <c r="P4" s="111"/>
    </row>
    <row r="5" spans="1:16" ht="25.5" customHeight="1">
      <c r="A5" s="68"/>
      <c r="B5" s="69"/>
      <c r="C5" s="70" t="s">
        <v>6</v>
      </c>
      <c r="D5" s="36">
        <f>D17+D19+D21+D18+D20</f>
        <v>11330124.14</v>
      </c>
      <c r="E5" s="36">
        <f>E17+E19+E21+E18+E20</f>
        <v>20002935.000000004</v>
      </c>
      <c r="F5" s="36">
        <f>F17+F19+F21+F18+F20</f>
        <v>12455957.000000002</v>
      </c>
      <c r="G5" s="36">
        <f>G17+G19+G21+G18+G20</f>
        <v>1226888</v>
      </c>
      <c r="H5" s="36">
        <f>H17+H19+H21+H18+H20</f>
        <v>12478328.37</v>
      </c>
      <c r="I5" s="36">
        <f>I17+I19+I21+I18+I20</f>
        <v>1374667.4100000006</v>
      </c>
      <c r="J5" s="71">
        <f>H5-D5</f>
        <v>1148204.2299999986</v>
      </c>
      <c r="K5" s="71">
        <f>H5-F5</f>
        <v>22371.369999997318</v>
      </c>
      <c r="L5" s="71">
        <f>H5-E5</f>
        <v>-7524606.630000005</v>
      </c>
      <c r="M5" s="71">
        <f>I5-G5</f>
        <v>147779.41000000061</v>
      </c>
      <c r="N5" s="43">
        <f aca="true" t="shared" si="0" ref="N5:N36">_xlfn.IFERROR(H5/D5,"")</f>
        <v>1.1013408340290258</v>
      </c>
      <c r="O5" s="43">
        <f aca="true" t="shared" si="1" ref="O5:O36">_xlfn.IFERROR(H5/F5,"")</f>
        <v>1.001796037831537</v>
      </c>
      <c r="P5" s="43">
        <f aca="true" t="shared" si="2" ref="P5:P36">_xlfn.IFERROR(H5/E5,"")</f>
        <v>0.6238248722000045</v>
      </c>
    </row>
    <row r="6" spans="1:16" ht="18" customHeight="1">
      <c r="A6" s="129" t="s">
        <v>10</v>
      </c>
      <c r="B6" s="52" t="s">
        <v>11</v>
      </c>
      <c r="C6" s="4" t="s">
        <v>12</v>
      </c>
      <c r="D6" s="58">
        <v>8649626.579999998</v>
      </c>
      <c r="E6" s="5">
        <v>14848766.500000002</v>
      </c>
      <c r="F6" s="5">
        <v>9565555.200000001</v>
      </c>
      <c r="G6" s="5">
        <v>1140253</v>
      </c>
      <c r="H6" s="5">
        <v>9864009.01</v>
      </c>
      <c r="I6" s="5">
        <v>1260001.84</v>
      </c>
      <c r="J6" s="5">
        <f aca="true" t="shared" si="3" ref="J6:J59">H6-D6</f>
        <v>1214382.4300000016</v>
      </c>
      <c r="K6" s="5">
        <f aca="true" t="shared" si="4" ref="K6:K66">H6-F6</f>
        <v>298453.80999999866</v>
      </c>
      <c r="L6" s="5">
        <f aca="true" t="shared" si="5" ref="L6:L66">H6-E6</f>
        <v>-4984757.490000002</v>
      </c>
      <c r="M6" s="5">
        <f>I6-G6</f>
        <v>119748.84000000008</v>
      </c>
      <c r="N6" s="31">
        <f t="shared" si="0"/>
        <v>1.140397093304345</v>
      </c>
      <c r="O6" s="31">
        <f t="shared" si="1"/>
        <v>1.03120088732539</v>
      </c>
      <c r="P6" s="31">
        <f t="shared" si="2"/>
        <v>0.6642982102250714</v>
      </c>
    </row>
    <row r="7" spans="1:16" ht="18" customHeight="1">
      <c r="A7" s="123"/>
      <c r="B7" s="52" t="s">
        <v>7</v>
      </c>
      <c r="C7" s="2" t="s">
        <v>8</v>
      </c>
      <c r="D7" s="59">
        <v>55991.21</v>
      </c>
      <c r="E7" s="3">
        <v>80057.5</v>
      </c>
      <c r="F7" s="3">
        <v>59170</v>
      </c>
      <c r="G7" s="3">
        <v>7620</v>
      </c>
      <c r="H7" s="5">
        <v>57723.590000000004</v>
      </c>
      <c r="I7" s="5">
        <v>6717.28</v>
      </c>
      <c r="J7" s="3">
        <f>H7-D7</f>
        <v>1732.3800000000047</v>
      </c>
      <c r="K7" s="3">
        <f>H7-F7</f>
        <v>-1446.4099999999962</v>
      </c>
      <c r="L7" s="3">
        <f>H7-E7</f>
        <v>-22333.909999999996</v>
      </c>
      <c r="M7" s="3">
        <f>I7-G7</f>
        <v>-902.7200000000003</v>
      </c>
      <c r="N7" s="31">
        <f t="shared" si="0"/>
        <v>1.0309402136513928</v>
      </c>
      <c r="O7" s="31">
        <f t="shared" si="1"/>
        <v>0.9755550109852966</v>
      </c>
      <c r="P7" s="31">
        <f t="shared" si="2"/>
        <v>0.7210266371045811</v>
      </c>
    </row>
    <row r="8" spans="1:16" ht="18" customHeight="1">
      <c r="A8" s="123"/>
      <c r="B8" s="52" t="s">
        <v>11</v>
      </c>
      <c r="C8" s="29" t="s">
        <v>90</v>
      </c>
      <c r="D8" s="58"/>
      <c r="E8" s="58">
        <v>1204375.9</v>
      </c>
      <c r="F8" s="58">
        <v>924375.9</v>
      </c>
      <c r="G8" s="58">
        <v>25000</v>
      </c>
      <c r="H8" s="5">
        <v>787734.92</v>
      </c>
      <c r="I8" s="5">
        <v>21885.08</v>
      </c>
      <c r="J8" s="5">
        <f>H8-D8</f>
        <v>787734.92</v>
      </c>
      <c r="K8" s="5">
        <f>H8-F8</f>
        <v>-136640.97999999998</v>
      </c>
      <c r="L8" s="5">
        <f>H8-E8</f>
        <v>-416640.97999999986</v>
      </c>
      <c r="M8" s="5">
        <f aca="true" t="shared" si="6" ref="M8:M66">I8-G8</f>
        <v>-3114.9199999999983</v>
      </c>
      <c r="N8" s="31">
        <f>_xlfn.IFERROR(H8/D8,"")</f>
      </c>
      <c r="O8" s="31">
        <f t="shared" si="1"/>
        <v>0.8521802872619245</v>
      </c>
      <c r="P8" s="31">
        <f t="shared" si="2"/>
        <v>0.6540606798923825</v>
      </c>
    </row>
    <row r="9" spans="1:16" ht="18" customHeight="1">
      <c r="A9" s="123"/>
      <c r="B9" s="52" t="s">
        <v>11</v>
      </c>
      <c r="C9" s="4" t="s">
        <v>13</v>
      </c>
      <c r="D9" s="58">
        <v>110.59000000000003</v>
      </c>
      <c r="E9" s="5">
        <v>0</v>
      </c>
      <c r="F9" s="5">
        <v>0</v>
      </c>
      <c r="G9" s="5">
        <v>0</v>
      </c>
      <c r="H9" s="5">
        <v>-1682.12</v>
      </c>
      <c r="I9" s="5">
        <v>45.36</v>
      </c>
      <c r="J9" s="5">
        <f>H9-D9</f>
        <v>-1792.71</v>
      </c>
      <c r="K9" s="5">
        <f>H9-F9</f>
        <v>-1682.12</v>
      </c>
      <c r="L9" s="5">
        <f t="shared" si="5"/>
        <v>-1682.12</v>
      </c>
      <c r="M9" s="5">
        <f t="shared" si="6"/>
        <v>45.36</v>
      </c>
      <c r="N9" s="31">
        <f>_xlfn.IFERROR(H9/D9,"")</f>
        <v>-15.21041685505018</v>
      </c>
      <c r="O9" s="31">
        <f t="shared" si="1"/>
      </c>
      <c r="P9" s="31">
        <f t="shared" si="2"/>
      </c>
    </row>
    <row r="10" spans="1:16" ht="18" customHeight="1">
      <c r="A10" s="123"/>
      <c r="B10" s="52" t="s">
        <v>11</v>
      </c>
      <c r="C10" s="4" t="s">
        <v>14</v>
      </c>
      <c r="D10" s="58">
        <v>4075.88</v>
      </c>
      <c r="E10" s="5">
        <v>4690.3</v>
      </c>
      <c r="F10" s="5">
        <v>4690.3</v>
      </c>
      <c r="G10" s="5">
        <v>0</v>
      </c>
      <c r="H10" s="5">
        <v>-1429.22</v>
      </c>
      <c r="I10" s="5">
        <v>-0.13</v>
      </c>
      <c r="J10" s="5">
        <f t="shared" si="3"/>
        <v>-5505.1</v>
      </c>
      <c r="K10" s="5">
        <f t="shared" si="4"/>
        <v>-6119.52</v>
      </c>
      <c r="L10" s="5">
        <f t="shared" si="5"/>
        <v>-6119.52</v>
      </c>
      <c r="M10" s="5">
        <f t="shared" si="6"/>
        <v>-0.13</v>
      </c>
      <c r="N10" s="31">
        <f t="shared" si="0"/>
        <v>-0.35065311049393016</v>
      </c>
      <c r="O10" s="31">
        <f t="shared" si="1"/>
        <v>-0.3047182482996823</v>
      </c>
      <c r="P10" s="31">
        <f t="shared" si="2"/>
        <v>-0.3047182482996823</v>
      </c>
    </row>
    <row r="11" spans="1:16" ht="18" customHeight="1">
      <c r="A11" s="123"/>
      <c r="B11" s="52" t="s">
        <v>11</v>
      </c>
      <c r="C11" s="4" t="s">
        <v>92</v>
      </c>
      <c r="D11" s="58">
        <v>144883.25</v>
      </c>
      <c r="E11" s="5">
        <v>314766.5</v>
      </c>
      <c r="F11" s="5">
        <v>157893</v>
      </c>
      <c r="G11" s="5">
        <v>0</v>
      </c>
      <c r="H11" s="5">
        <v>133982.36000000002</v>
      </c>
      <c r="I11" s="5">
        <v>8099.57</v>
      </c>
      <c r="J11" s="5">
        <f t="shared" si="3"/>
        <v>-10900.889999999985</v>
      </c>
      <c r="K11" s="5">
        <f t="shared" si="4"/>
        <v>-23910.639999999985</v>
      </c>
      <c r="L11" s="5">
        <f t="shared" si="5"/>
        <v>-180784.13999999998</v>
      </c>
      <c r="M11" s="5">
        <f t="shared" si="6"/>
        <v>8099.57</v>
      </c>
      <c r="N11" s="31">
        <f t="shared" si="0"/>
        <v>0.9247608678021788</v>
      </c>
      <c r="O11" s="31">
        <f t="shared" si="1"/>
        <v>0.8485642808737563</v>
      </c>
      <c r="P11" s="31">
        <f t="shared" si="2"/>
        <v>0.4256563516130211</v>
      </c>
    </row>
    <row r="12" spans="1:16" ht="18" customHeight="1">
      <c r="A12" s="123"/>
      <c r="B12" s="52" t="s">
        <v>15</v>
      </c>
      <c r="C12" s="4" t="s">
        <v>16</v>
      </c>
      <c r="D12" s="58">
        <v>138281.46</v>
      </c>
      <c r="E12" s="5">
        <v>1083466.2</v>
      </c>
      <c r="F12" s="5">
        <v>95400</v>
      </c>
      <c r="G12" s="5">
        <v>8700</v>
      </c>
      <c r="H12" s="5">
        <v>119353.89</v>
      </c>
      <c r="I12" s="5">
        <v>66068.32</v>
      </c>
      <c r="J12" s="5">
        <f t="shared" si="3"/>
        <v>-18927.569999999992</v>
      </c>
      <c r="K12" s="5">
        <f t="shared" si="4"/>
        <v>23953.89</v>
      </c>
      <c r="L12" s="5">
        <f t="shared" si="5"/>
        <v>-964112.3099999999</v>
      </c>
      <c r="M12" s="5">
        <f t="shared" si="6"/>
        <v>57368.32000000001</v>
      </c>
      <c r="N12" s="31">
        <f t="shared" si="0"/>
        <v>0.863122865494767</v>
      </c>
      <c r="O12" s="31">
        <f t="shared" si="1"/>
        <v>1.2510889937106917</v>
      </c>
      <c r="P12" s="31">
        <f t="shared" si="2"/>
        <v>0.11015931092266654</v>
      </c>
    </row>
    <row r="13" spans="1:16" ht="18" customHeight="1">
      <c r="A13" s="123"/>
      <c r="B13" s="52" t="s">
        <v>76</v>
      </c>
      <c r="C13" s="4" t="s">
        <v>95</v>
      </c>
      <c r="D13" s="58">
        <v>631676.06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f t="shared" si="3"/>
        <v>-631676.06</v>
      </c>
      <c r="K13" s="5">
        <f t="shared" si="4"/>
        <v>0</v>
      </c>
      <c r="L13" s="5">
        <f t="shared" si="5"/>
        <v>0</v>
      </c>
      <c r="M13" s="5">
        <f t="shared" si="6"/>
        <v>0</v>
      </c>
      <c r="N13" s="31">
        <f t="shared" si="0"/>
        <v>0</v>
      </c>
      <c r="O13" s="31">
        <f t="shared" si="1"/>
      </c>
      <c r="P13" s="31">
        <f t="shared" si="2"/>
      </c>
    </row>
    <row r="14" spans="1:16" ht="18" customHeight="1">
      <c r="A14" s="123"/>
      <c r="B14" s="52" t="s">
        <v>15</v>
      </c>
      <c r="C14" s="4" t="s">
        <v>17</v>
      </c>
      <c r="D14" s="58">
        <v>1538337.18</v>
      </c>
      <c r="E14" s="5">
        <v>2237196.9</v>
      </c>
      <c r="F14" s="5">
        <v>1481700</v>
      </c>
      <c r="G14" s="5">
        <v>25300</v>
      </c>
      <c r="H14" s="5">
        <v>1369870.02</v>
      </c>
      <c r="I14" s="5">
        <v>-5693.5700000000015</v>
      </c>
      <c r="J14" s="5">
        <f t="shared" si="3"/>
        <v>-168467.15999999992</v>
      </c>
      <c r="K14" s="5">
        <f t="shared" si="4"/>
        <v>-111829.97999999998</v>
      </c>
      <c r="L14" s="5">
        <f t="shared" si="5"/>
        <v>-867326.8799999999</v>
      </c>
      <c r="M14" s="5">
        <f t="shared" si="6"/>
        <v>-30993.57</v>
      </c>
      <c r="N14" s="31">
        <f t="shared" si="0"/>
        <v>0.8904874937755844</v>
      </c>
      <c r="O14" s="31">
        <f t="shared" si="1"/>
        <v>0.9245258959303503</v>
      </c>
      <c r="P14" s="31">
        <f t="shared" si="2"/>
        <v>0.6123153576692334</v>
      </c>
    </row>
    <row r="15" spans="1:16" ht="18" customHeight="1">
      <c r="A15" s="123"/>
      <c r="B15" s="52" t="s">
        <v>18</v>
      </c>
      <c r="C15" s="4" t="s">
        <v>19</v>
      </c>
      <c r="D15" s="58">
        <v>166197.67</v>
      </c>
      <c r="E15" s="5">
        <v>228385.6</v>
      </c>
      <c r="F15" s="5">
        <v>166270.6</v>
      </c>
      <c r="G15" s="5">
        <v>19950</v>
      </c>
      <c r="H15" s="5">
        <v>148505.09999999998</v>
      </c>
      <c r="I15" s="5">
        <v>17524.859999999997</v>
      </c>
      <c r="J15" s="5">
        <f t="shared" si="3"/>
        <v>-17692.570000000036</v>
      </c>
      <c r="K15" s="5">
        <f t="shared" si="4"/>
        <v>-17765.50000000003</v>
      </c>
      <c r="L15" s="5">
        <f t="shared" si="5"/>
        <v>-79880.50000000003</v>
      </c>
      <c r="M15" s="5">
        <f t="shared" si="6"/>
        <v>-2425.140000000003</v>
      </c>
      <c r="N15" s="31">
        <f t="shared" si="0"/>
        <v>0.8935450178092146</v>
      </c>
      <c r="O15" s="31">
        <f t="shared" si="1"/>
        <v>0.8931530890007011</v>
      </c>
      <c r="P15" s="31">
        <f t="shared" si="2"/>
        <v>0.6502384563650246</v>
      </c>
    </row>
    <row r="16" spans="1:16" ht="18" customHeight="1">
      <c r="A16" s="123"/>
      <c r="B16" s="52" t="s">
        <v>15</v>
      </c>
      <c r="C16" s="4" t="s">
        <v>20</v>
      </c>
      <c r="D16" s="58">
        <v>18.06</v>
      </c>
      <c r="E16" s="5">
        <v>0</v>
      </c>
      <c r="F16" s="5">
        <v>0</v>
      </c>
      <c r="G16" s="5">
        <v>0</v>
      </c>
      <c r="H16" s="5">
        <v>-0.1</v>
      </c>
      <c r="I16" s="5">
        <v>0</v>
      </c>
      <c r="J16" s="5">
        <f t="shared" si="3"/>
        <v>-18.16</v>
      </c>
      <c r="K16" s="5">
        <f t="shared" si="4"/>
        <v>-0.1</v>
      </c>
      <c r="L16" s="5">
        <f t="shared" si="5"/>
        <v>-0.1</v>
      </c>
      <c r="M16" s="5">
        <f t="shared" si="6"/>
        <v>0</v>
      </c>
      <c r="N16" s="31">
        <f t="shared" si="0"/>
        <v>-0.005537098560354375</v>
      </c>
      <c r="O16" s="31">
        <f t="shared" si="1"/>
      </c>
      <c r="P16" s="31">
        <f t="shared" si="2"/>
      </c>
    </row>
    <row r="17" spans="1:16" ht="18" customHeight="1">
      <c r="A17" s="126"/>
      <c r="B17" s="72"/>
      <c r="C17" s="73" t="s">
        <v>9</v>
      </c>
      <c r="D17" s="62">
        <f>SUM(D6:D16)</f>
        <v>11329197.940000001</v>
      </c>
      <c r="E17" s="62">
        <f>SUM(E6:E16)</f>
        <v>20001705.400000002</v>
      </c>
      <c r="F17" s="62">
        <f>SUM(F6:F16)</f>
        <v>12455055.000000002</v>
      </c>
      <c r="G17" s="62">
        <f>SUM(G6:G16)</f>
        <v>1226823</v>
      </c>
      <c r="H17" s="62">
        <f>SUM(H6:H16)</f>
        <v>12478067.45</v>
      </c>
      <c r="I17" s="62">
        <f>SUM(I6:I16)</f>
        <v>1374648.6100000006</v>
      </c>
      <c r="J17" s="62">
        <f t="shared" si="3"/>
        <v>1148869.509999998</v>
      </c>
      <c r="K17" s="62">
        <f t="shared" si="4"/>
        <v>23012.449999997392</v>
      </c>
      <c r="L17" s="62">
        <f t="shared" si="5"/>
        <v>-7523637.950000003</v>
      </c>
      <c r="M17" s="62">
        <f>I17-G17</f>
        <v>147825.61000000057</v>
      </c>
      <c r="N17" s="74">
        <f t="shared" si="0"/>
        <v>1.1014078415863566</v>
      </c>
      <c r="O17" s="74">
        <f t="shared" si="1"/>
        <v>1.0018476393721263</v>
      </c>
      <c r="P17" s="74">
        <f t="shared" si="2"/>
        <v>0.6238501767954245</v>
      </c>
    </row>
    <row r="18" spans="1:16" ht="18" customHeight="1">
      <c r="A18" s="55" t="s">
        <v>73</v>
      </c>
      <c r="B18" s="52" t="s">
        <v>22</v>
      </c>
      <c r="C18" s="4" t="s">
        <v>23</v>
      </c>
      <c r="D18" s="58">
        <v>56</v>
      </c>
      <c r="E18" s="5">
        <v>140</v>
      </c>
      <c r="F18" s="5">
        <v>105</v>
      </c>
      <c r="G18" s="5">
        <v>15</v>
      </c>
      <c r="H18" s="5">
        <v>44</v>
      </c>
      <c r="I18" s="5">
        <v>4</v>
      </c>
      <c r="J18" s="5">
        <f t="shared" si="3"/>
        <v>-12</v>
      </c>
      <c r="K18" s="5">
        <f t="shared" si="4"/>
        <v>-61</v>
      </c>
      <c r="L18" s="5">
        <f t="shared" si="5"/>
        <v>-96</v>
      </c>
      <c r="M18" s="5">
        <f t="shared" si="6"/>
        <v>-11</v>
      </c>
      <c r="N18" s="31">
        <f t="shared" si="0"/>
        <v>0.7857142857142857</v>
      </c>
      <c r="O18" s="31">
        <f t="shared" si="1"/>
        <v>0.41904761904761906</v>
      </c>
      <c r="P18" s="31">
        <f t="shared" si="2"/>
        <v>0.3142857142857143</v>
      </c>
    </row>
    <row r="19" spans="1:16" ht="29.25" customHeight="1">
      <c r="A19" s="55" t="s">
        <v>21</v>
      </c>
      <c r="B19" s="52" t="s">
        <v>22</v>
      </c>
      <c r="C19" s="87" t="s">
        <v>91</v>
      </c>
      <c r="D19" s="58">
        <v>147</v>
      </c>
      <c r="E19" s="5">
        <v>0</v>
      </c>
      <c r="F19" s="5">
        <v>0</v>
      </c>
      <c r="G19" s="5">
        <v>0</v>
      </c>
      <c r="H19" s="5">
        <v>109.4</v>
      </c>
      <c r="I19" s="5">
        <v>4.8</v>
      </c>
      <c r="J19" s="5">
        <f t="shared" si="3"/>
        <v>-37.599999999999994</v>
      </c>
      <c r="K19" s="5">
        <f t="shared" si="4"/>
        <v>109.4</v>
      </c>
      <c r="L19" s="5">
        <f t="shared" si="5"/>
        <v>109.4</v>
      </c>
      <c r="M19" s="5">
        <f t="shared" si="6"/>
        <v>4.8</v>
      </c>
      <c r="N19" s="31">
        <f t="shared" si="0"/>
        <v>0.7442176870748299</v>
      </c>
      <c r="O19" s="31">
        <f t="shared" si="1"/>
      </c>
      <c r="P19" s="31">
        <f t="shared" si="2"/>
      </c>
    </row>
    <row r="20" spans="1:16" ht="31.5">
      <c r="A20" s="53" t="s">
        <v>25</v>
      </c>
      <c r="B20" s="54" t="s">
        <v>75</v>
      </c>
      <c r="C20" s="4" t="s">
        <v>26</v>
      </c>
      <c r="D20" s="58">
        <v>683.2</v>
      </c>
      <c r="E20" s="5">
        <v>969.6</v>
      </c>
      <c r="F20" s="5">
        <v>712</v>
      </c>
      <c r="G20" s="5">
        <v>35</v>
      </c>
      <c r="H20" s="5">
        <v>-2.48</v>
      </c>
      <c r="I20" s="5">
        <v>0</v>
      </c>
      <c r="J20" s="5">
        <f t="shared" si="3"/>
        <v>-685.6800000000001</v>
      </c>
      <c r="K20" s="5">
        <f t="shared" si="4"/>
        <v>-714.48</v>
      </c>
      <c r="L20" s="5">
        <f t="shared" si="5"/>
        <v>-972.08</v>
      </c>
      <c r="M20" s="5">
        <f t="shared" si="6"/>
        <v>-35</v>
      </c>
      <c r="N20" s="31">
        <f t="shared" si="0"/>
        <v>-0.0036299765807962527</v>
      </c>
      <c r="O20" s="31">
        <f t="shared" si="1"/>
        <v>-0.0034831460674157304</v>
      </c>
      <c r="P20" s="31">
        <f t="shared" si="2"/>
        <v>-0.0025577557755775576</v>
      </c>
    </row>
    <row r="21" spans="1:16" ht="18" customHeight="1">
      <c r="A21" s="55" t="s">
        <v>24</v>
      </c>
      <c r="B21" s="52" t="s">
        <v>11</v>
      </c>
      <c r="C21" s="4" t="s">
        <v>77</v>
      </c>
      <c r="D21" s="58">
        <v>40</v>
      </c>
      <c r="E21" s="5">
        <v>120</v>
      </c>
      <c r="F21" s="5">
        <v>85</v>
      </c>
      <c r="G21" s="5">
        <v>15</v>
      </c>
      <c r="H21" s="5">
        <v>110</v>
      </c>
      <c r="I21" s="5">
        <v>10</v>
      </c>
      <c r="J21" s="5">
        <f t="shared" si="3"/>
        <v>70</v>
      </c>
      <c r="K21" s="5">
        <f t="shared" si="4"/>
        <v>25</v>
      </c>
      <c r="L21" s="5">
        <f t="shared" si="5"/>
        <v>-10</v>
      </c>
      <c r="M21" s="5">
        <f t="shared" si="6"/>
        <v>-5</v>
      </c>
      <c r="N21" s="31">
        <f t="shared" si="0"/>
        <v>2.75</v>
      </c>
      <c r="O21" s="31">
        <f t="shared" si="1"/>
        <v>1.2941176470588236</v>
      </c>
      <c r="P21" s="31">
        <f t="shared" si="2"/>
        <v>0.9166666666666666</v>
      </c>
    </row>
    <row r="22" spans="1:16" ht="28.5" customHeight="1">
      <c r="A22" s="130"/>
      <c r="B22" s="130"/>
      <c r="C22" s="37" t="s">
        <v>27</v>
      </c>
      <c r="D22" s="36">
        <f>D26+D29+D37+D47+D49+D54+D58+D60+D69</f>
        <v>4549053.08</v>
      </c>
      <c r="E22" s="71">
        <f aca="true" t="shared" si="7" ref="E22:J22">E26+E29+E37+E47+E49+E54+E58+E60+E69</f>
        <v>6578599.119999999</v>
      </c>
      <c r="F22" s="71">
        <f t="shared" si="7"/>
        <v>4751297.12</v>
      </c>
      <c r="G22" s="71">
        <f t="shared" si="7"/>
        <v>663281.4999999999</v>
      </c>
      <c r="H22" s="71">
        <f t="shared" si="7"/>
        <v>5167504.8100000005</v>
      </c>
      <c r="I22" s="71">
        <f t="shared" si="7"/>
        <v>605014.4799999999</v>
      </c>
      <c r="J22" s="71">
        <f t="shared" si="7"/>
        <v>618451.7299999997</v>
      </c>
      <c r="K22" s="71">
        <f t="shared" si="4"/>
        <v>416207.6900000004</v>
      </c>
      <c r="L22" s="71">
        <f t="shared" si="5"/>
        <v>-1411094.3099999987</v>
      </c>
      <c r="M22" s="71">
        <f t="shared" si="6"/>
        <v>-58267.02000000002</v>
      </c>
      <c r="N22" s="43">
        <f t="shared" si="0"/>
        <v>1.1359517506443342</v>
      </c>
      <c r="O22" s="43">
        <f t="shared" si="1"/>
        <v>1.0875987502966349</v>
      </c>
      <c r="P22" s="43">
        <f t="shared" si="2"/>
        <v>0.7855023107107948</v>
      </c>
    </row>
    <row r="23" spans="1:16" ht="18" customHeight="1">
      <c r="A23" s="125" t="s">
        <v>25</v>
      </c>
      <c r="B23" s="127" t="s">
        <v>75</v>
      </c>
      <c r="C23" s="6" t="s">
        <v>93</v>
      </c>
      <c r="D23" s="60">
        <v>87032.69</v>
      </c>
      <c r="E23" s="5">
        <v>160701.1</v>
      </c>
      <c r="F23" s="5">
        <v>116650</v>
      </c>
      <c r="G23" s="5">
        <v>14500</v>
      </c>
      <c r="H23" s="5">
        <v>123440.42</v>
      </c>
      <c r="I23" s="5">
        <v>15056.91</v>
      </c>
      <c r="J23" s="7">
        <f t="shared" si="3"/>
        <v>36407.729999999996</v>
      </c>
      <c r="K23" s="7">
        <f t="shared" si="4"/>
        <v>6790.419999999998</v>
      </c>
      <c r="L23" s="7">
        <f t="shared" si="5"/>
        <v>-37260.68000000001</v>
      </c>
      <c r="M23" s="7">
        <f t="shared" si="6"/>
        <v>556.9099999999999</v>
      </c>
      <c r="N23" s="32">
        <f t="shared" si="0"/>
        <v>1.4183224717057463</v>
      </c>
      <c r="O23" s="32">
        <f t="shared" si="1"/>
        <v>1.0582119159879984</v>
      </c>
      <c r="P23" s="32">
        <f t="shared" si="2"/>
        <v>0.7681367457970106</v>
      </c>
    </row>
    <row r="24" spans="1:16" ht="18" customHeight="1">
      <c r="A24" s="123"/>
      <c r="B24" s="120"/>
      <c r="C24" s="6" t="s">
        <v>28</v>
      </c>
      <c r="D24" s="30">
        <v>3971.23</v>
      </c>
      <c r="E24" s="5">
        <v>50255.369999999995</v>
      </c>
      <c r="F24" s="5">
        <v>50255.369999999995</v>
      </c>
      <c r="G24" s="5">
        <v>0</v>
      </c>
      <c r="H24" s="5">
        <v>50255.37</v>
      </c>
      <c r="I24" s="5">
        <v>0</v>
      </c>
      <c r="J24" s="5">
        <f t="shared" si="3"/>
        <v>46284.14</v>
      </c>
      <c r="K24" s="7">
        <f t="shared" si="4"/>
        <v>0</v>
      </c>
      <c r="L24" s="7">
        <f t="shared" si="5"/>
        <v>0</v>
      </c>
      <c r="M24" s="7">
        <f t="shared" si="6"/>
        <v>0</v>
      </c>
      <c r="N24" s="32">
        <f t="shared" si="0"/>
        <v>12.654862599245071</v>
      </c>
      <c r="O24" s="32">
        <f t="shared" si="1"/>
        <v>1.0000000000000002</v>
      </c>
      <c r="P24" s="32">
        <f t="shared" si="2"/>
        <v>1.0000000000000002</v>
      </c>
    </row>
    <row r="25" spans="1:16" ht="18" customHeight="1">
      <c r="A25" s="123"/>
      <c r="B25" s="120"/>
      <c r="C25" s="6" t="s">
        <v>50</v>
      </c>
      <c r="D25" s="30">
        <v>67161.18</v>
      </c>
      <c r="E25" s="5">
        <v>116540.4</v>
      </c>
      <c r="F25" s="5">
        <v>78150</v>
      </c>
      <c r="G25" s="5">
        <v>10400</v>
      </c>
      <c r="H25" s="5">
        <v>85673.07</v>
      </c>
      <c r="I25" s="5">
        <v>11107.5</v>
      </c>
      <c r="J25" s="7">
        <f t="shared" si="3"/>
        <v>18511.890000000014</v>
      </c>
      <c r="K25" s="7">
        <f t="shared" si="4"/>
        <v>7523.070000000007</v>
      </c>
      <c r="L25" s="7">
        <f t="shared" si="5"/>
        <v>-30867.329999999987</v>
      </c>
      <c r="M25" s="7">
        <f t="shared" si="6"/>
        <v>707.5</v>
      </c>
      <c r="N25" s="32">
        <f t="shared" si="0"/>
        <v>1.275633781300448</v>
      </c>
      <c r="O25" s="32">
        <f t="shared" si="1"/>
        <v>1.096264491362764</v>
      </c>
      <c r="P25" s="32">
        <f t="shared" si="2"/>
        <v>0.735136227437009</v>
      </c>
    </row>
    <row r="26" spans="1:16" ht="18" customHeight="1">
      <c r="A26" s="126"/>
      <c r="B26" s="128"/>
      <c r="C26" s="73" t="s">
        <v>9</v>
      </c>
      <c r="D26" s="62">
        <f>SUM(D23:D25)</f>
        <v>158165.09999999998</v>
      </c>
      <c r="E26" s="62">
        <f>SUM(E23:E25)</f>
        <v>327496.87</v>
      </c>
      <c r="F26" s="62">
        <f>SUM(F23:F25)</f>
        <v>245055.37</v>
      </c>
      <c r="G26" s="62">
        <f>SUM(G23:G25)</f>
        <v>24900</v>
      </c>
      <c r="H26" s="62">
        <f>SUM(H23:H25)</f>
        <v>259368.86000000002</v>
      </c>
      <c r="I26" s="62">
        <f>SUM(I23:I25)</f>
        <v>26164.41</v>
      </c>
      <c r="J26" s="62">
        <f t="shared" si="3"/>
        <v>101203.76000000004</v>
      </c>
      <c r="K26" s="62">
        <f t="shared" si="4"/>
        <v>14313.49000000002</v>
      </c>
      <c r="L26" s="62">
        <f t="shared" si="5"/>
        <v>-68128.00999999998</v>
      </c>
      <c r="M26" s="62">
        <f t="shared" si="6"/>
        <v>1264.4099999999999</v>
      </c>
      <c r="N26" s="44">
        <f t="shared" si="0"/>
        <v>1.639861511800012</v>
      </c>
      <c r="O26" s="44">
        <f t="shared" si="1"/>
        <v>1.0584092076823293</v>
      </c>
      <c r="P26" s="44">
        <f t="shared" si="2"/>
        <v>0.7919735538235831</v>
      </c>
    </row>
    <row r="27" spans="1:16" ht="23.25" customHeight="1">
      <c r="A27" s="90">
        <v>951</v>
      </c>
      <c r="B27" s="90" t="s">
        <v>11</v>
      </c>
      <c r="C27" s="83" t="s">
        <v>29</v>
      </c>
      <c r="D27" s="60">
        <v>60815.68</v>
      </c>
      <c r="E27" s="5">
        <v>91712.1</v>
      </c>
      <c r="F27" s="5">
        <v>64743</v>
      </c>
      <c r="G27" s="5">
        <v>11120</v>
      </c>
      <c r="H27" s="5">
        <v>79717.31</v>
      </c>
      <c r="I27" s="5">
        <v>8187.229999999996</v>
      </c>
      <c r="J27" s="5">
        <f t="shared" si="3"/>
        <v>18901.629999999997</v>
      </c>
      <c r="K27" s="5">
        <f t="shared" si="4"/>
        <v>14974.309999999998</v>
      </c>
      <c r="L27" s="5">
        <f t="shared" si="5"/>
        <v>-11994.790000000008</v>
      </c>
      <c r="M27" s="5">
        <f t="shared" si="6"/>
        <v>-2932.770000000004</v>
      </c>
      <c r="N27" s="32">
        <f t="shared" si="0"/>
        <v>1.3108019181895194</v>
      </c>
      <c r="O27" s="32">
        <f t="shared" si="1"/>
        <v>1.2312884790633736</v>
      </c>
      <c r="P27" s="32">
        <f t="shared" si="2"/>
        <v>0.8692125684615224</v>
      </c>
    </row>
    <row r="28" spans="1:16" ht="23.25" customHeight="1">
      <c r="A28" s="90"/>
      <c r="B28" s="90"/>
      <c r="C28" s="84" t="s">
        <v>30</v>
      </c>
      <c r="D28" s="60">
        <v>11332.01</v>
      </c>
      <c r="E28" s="5">
        <v>14224.899999999998</v>
      </c>
      <c r="F28" s="5">
        <v>8556.099999999999</v>
      </c>
      <c r="G28" s="5">
        <v>2174.2</v>
      </c>
      <c r="H28" s="5">
        <v>9603.28</v>
      </c>
      <c r="I28" s="5">
        <v>2516.47</v>
      </c>
      <c r="J28" s="5">
        <f t="shared" si="3"/>
        <v>-1728.7299999999996</v>
      </c>
      <c r="K28" s="5">
        <f t="shared" si="4"/>
        <v>1047.180000000002</v>
      </c>
      <c r="L28" s="5">
        <f t="shared" si="5"/>
        <v>-4621.619999999997</v>
      </c>
      <c r="M28" s="5">
        <f t="shared" si="6"/>
        <v>342.27</v>
      </c>
      <c r="N28" s="32">
        <f t="shared" si="0"/>
        <v>0.8474471872156838</v>
      </c>
      <c r="O28" s="32">
        <f t="shared" si="1"/>
        <v>1.1223898738911422</v>
      </c>
      <c r="P28" s="32">
        <f t="shared" si="2"/>
        <v>0.6751035156661911</v>
      </c>
    </row>
    <row r="29" spans="1:16" ht="15.75">
      <c r="A29" s="90"/>
      <c r="B29" s="90"/>
      <c r="C29" s="75" t="s">
        <v>9</v>
      </c>
      <c r="D29" s="62">
        <f>D27+D28</f>
        <v>72147.69</v>
      </c>
      <c r="E29" s="62">
        <f>E27+E28</f>
        <v>105937</v>
      </c>
      <c r="F29" s="62">
        <f>F27+F28</f>
        <v>73299.1</v>
      </c>
      <c r="G29" s="62">
        <f>G27+G28</f>
        <v>13294.2</v>
      </c>
      <c r="H29" s="62">
        <f>H27+H28</f>
        <v>89320.59</v>
      </c>
      <c r="I29" s="62">
        <f>I27+I28</f>
        <v>10703.699999999995</v>
      </c>
      <c r="J29" s="62">
        <f t="shared" si="3"/>
        <v>17172.899999999994</v>
      </c>
      <c r="K29" s="62">
        <f t="shared" si="4"/>
        <v>16021.48999999999</v>
      </c>
      <c r="L29" s="62">
        <f t="shared" si="5"/>
        <v>-16616.410000000003</v>
      </c>
      <c r="M29" s="62">
        <f t="shared" si="6"/>
        <v>-2590.5000000000055</v>
      </c>
      <c r="N29" s="44">
        <f t="shared" si="0"/>
        <v>1.2380242527515433</v>
      </c>
      <c r="O29" s="44">
        <f t="shared" si="1"/>
        <v>1.2185768993070856</v>
      </c>
      <c r="P29" s="44">
        <f t="shared" si="2"/>
        <v>0.843148191849873</v>
      </c>
    </row>
    <row r="30" spans="1:16" ht="18.75" customHeight="1">
      <c r="A30" s="112" t="s">
        <v>31</v>
      </c>
      <c r="B30" s="90" t="s">
        <v>32</v>
      </c>
      <c r="C30" s="6" t="s">
        <v>33</v>
      </c>
      <c r="D30" s="30">
        <v>1336</v>
      </c>
      <c r="E30" s="3">
        <v>496</v>
      </c>
      <c r="F30" s="3">
        <v>496</v>
      </c>
      <c r="G30" s="3">
        <v>0</v>
      </c>
      <c r="H30" s="30">
        <v>3566.51</v>
      </c>
      <c r="I30" s="30">
        <v>0</v>
      </c>
      <c r="J30" s="3">
        <f t="shared" si="3"/>
        <v>2230.51</v>
      </c>
      <c r="K30" s="3">
        <f t="shared" si="4"/>
        <v>3070.51</v>
      </c>
      <c r="L30" s="3">
        <f t="shared" si="5"/>
        <v>3070.51</v>
      </c>
      <c r="M30" s="3">
        <f t="shared" si="6"/>
        <v>0</v>
      </c>
      <c r="N30" s="32">
        <f t="shared" si="0"/>
        <v>2.669543413173653</v>
      </c>
      <c r="O30" s="32">
        <f t="shared" si="1"/>
        <v>7.1905443548387105</v>
      </c>
      <c r="P30" s="32">
        <f t="shared" si="2"/>
        <v>7.1905443548387105</v>
      </c>
    </row>
    <row r="31" spans="1:16" ht="17.25" customHeight="1">
      <c r="A31" s="112"/>
      <c r="B31" s="90"/>
      <c r="C31" s="9" t="s">
        <v>34</v>
      </c>
      <c r="D31" s="30">
        <v>53100.38</v>
      </c>
      <c r="E31" s="3">
        <v>100081.7</v>
      </c>
      <c r="F31" s="3">
        <v>71500</v>
      </c>
      <c r="G31" s="3">
        <v>9000</v>
      </c>
      <c r="H31" s="5">
        <v>61788.04</v>
      </c>
      <c r="I31" s="5">
        <v>5828.19</v>
      </c>
      <c r="J31" s="3">
        <f t="shared" si="3"/>
        <v>8687.660000000003</v>
      </c>
      <c r="K31" s="3">
        <f t="shared" si="4"/>
        <v>-9711.96</v>
      </c>
      <c r="L31" s="3">
        <f t="shared" si="5"/>
        <v>-38293.659999999996</v>
      </c>
      <c r="M31" s="3">
        <f t="shared" si="6"/>
        <v>-3171.8100000000004</v>
      </c>
      <c r="N31" s="32">
        <f t="shared" si="0"/>
        <v>1.1636082453647225</v>
      </c>
      <c r="O31" s="32">
        <f t="shared" si="1"/>
        <v>0.8641683916083917</v>
      </c>
      <c r="P31" s="32">
        <f t="shared" si="2"/>
        <v>0.6173760038048914</v>
      </c>
    </row>
    <row r="32" spans="1:16" ht="15.75">
      <c r="A32" s="112"/>
      <c r="B32" s="90"/>
      <c r="C32" s="8" t="s">
        <v>35</v>
      </c>
      <c r="D32" s="30">
        <v>3693.58</v>
      </c>
      <c r="E32" s="3">
        <v>556.9999999999999</v>
      </c>
      <c r="F32" s="3">
        <v>417.69999999999993</v>
      </c>
      <c r="G32" s="3">
        <v>46.4</v>
      </c>
      <c r="H32" s="5">
        <v>6997.95</v>
      </c>
      <c r="I32" s="5">
        <v>504.09</v>
      </c>
      <c r="J32" s="3">
        <f t="shared" si="3"/>
        <v>3304.37</v>
      </c>
      <c r="K32" s="3">
        <f t="shared" si="4"/>
        <v>6580.25</v>
      </c>
      <c r="L32" s="3">
        <f t="shared" si="5"/>
        <v>6440.95</v>
      </c>
      <c r="M32" s="3">
        <f t="shared" si="6"/>
        <v>457.69</v>
      </c>
      <c r="N32" s="32">
        <f t="shared" si="0"/>
        <v>1.8946252687094904</v>
      </c>
      <c r="O32" s="32">
        <f t="shared" si="1"/>
        <v>16.753531242518555</v>
      </c>
      <c r="P32" s="32">
        <f t="shared" si="2"/>
        <v>12.563644524236986</v>
      </c>
    </row>
    <row r="33" spans="1:16" ht="15.75">
      <c r="A33" s="112"/>
      <c r="B33" s="90"/>
      <c r="C33" s="8" t="s">
        <v>36</v>
      </c>
      <c r="D33" s="5">
        <f>D34+D36+D35</f>
        <v>44263.96</v>
      </c>
      <c r="E33" s="5">
        <f>E34+E36+E35</f>
        <v>200264</v>
      </c>
      <c r="F33" s="5">
        <f>F34+F36+F35</f>
        <v>174506.1</v>
      </c>
      <c r="G33" s="5">
        <f>G34+G36+G35</f>
        <v>8014.4</v>
      </c>
      <c r="H33" s="5">
        <v>215668.68000000002</v>
      </c>
      <c r="I33" s="5">
        <v>7947.719999999999</v>
      </c>
      <c r="J33" s="10">
        <f t="shared" si="3"/>
        <v>171404.72000000003</v>
      </c>
      <c r="K33" s="10">
        <f t="shared" si="4"/>
        <v>41162.580000000016</v>
      </c>
      <c r="L33" s="10">
        <f t="shared" si="5"/>
        <v>15404.680000000022</v>
      </c>
      <c r="M33" s="10">
        <f t="shared" si="6"/>
        <v>-66.68000000000029</v>
      </c>
      <c r="N33" s="32">
        <f t="shared" si="0"/>
        <v>4.872331350380762</v>
      </c>
      <c r="O33" s="32">
        <f t="shared" si="1"/>
        <v>1.2358804649235757</v>
      </c>
      <c r="P33" s="32">
        <f t="shared" si="2"/>
        <v>1.0769218631406545</v>
      </c>
    </row>
    <row r="34" spans="1:16" ht="15.75">
      <c r="A34" s="112"/>
      <c r="B34" s="90"/>
      <c r="C34" s="11" t="s">
        <v>37</v>
      </c>
      <c r="D34" s="61">
        <v>19587.05</v>
      </c>
      <c r="E34" s="12">
        <v>163317.80000000002</v>
      </c>
      <c r="F34" s="12">
        <v>147610.1</v>
      </c>
      <c r="G34" s="12">
        <v>3444.5</v>
      </c>
      <c r="H34" s="12">
        <v>185112.94</v>
      </c>
      <c r="I34" s="12">
        <v>4366.67</v>
      </c>
      <c r="J34" s="12">
        <f t="shared" si="3"/>
        <v>165525.89</v>
      </c>
      <c r="K34" s="12">
        <f t="shared" si="4"/>
        <v>37502.84</v>
      </c>
      <c r="L34" s="12">
        <f t="shared" si="5"/>
        <v>21795.139999999985</v>
      </c>
      <c r="M34" s="12">
        <f t="shared" si="6"/>
        <v>922.1700000000001</v>
      </c>
      <c r="N34" s="32">
        <f t="shared" si="0"/>
        <v>9.450782021795012</v>
      </c>
      <c r="O34" s="32">
        <f t="shared" si="1"/>
        <v>1.2540668965064043</v>
      </c>
      <c r="P34" s="32">
        <f t="shared" si="2"/>
        <v>1.1334523242414483</v>
      </c>
    </row>
    <row r="35" spans="1:16" ht="15.75">
      <c r="A35" s="112"/>
      <c r="B35" s="90"/>
      <c r="C35" s="11" t="s">
        <v>38</v>
      </c>
      <c r="D35" s="61">
        <v>1365.67</v>
      </c>
      <c r="E35" s="12">
        <v>1867.8000000000002</v>
      </c>
      <c r="F35" s="12">
        <v>236.4</v>
      </c>
      <c r="G35" s="12">
        <v>0</v>
      </c>
      <c r="H35" s="56">
        <v>1024.17</v>
      </c>
      <c r="I35" s="56">
        <v>0</v>
      </c>
      <c r="J35" s="12">
        <f t="shared" si="3"/>
        <v>-341.5</v>
      </c>
      <c r="K35" s="12">
        <f t="shared" si="4"/>
        <v>787.7700000000001</v>
      </c>
      <c r="L35" s="12">
        <f t="shared" si="5"/>
        <v>-843.6300000000001</v>
      </c>
      <c r="M35" s="12">
        <f t="shared" si="6"/>
        <v>0</v>
      </c>
      <c r="N35" s="32">
        <f t="shared" si="0"/>
        <v>0.7499395900913105</v>
      </c>
      <c r="O35" s="32">
        <f t="shared" si="1"/>
        <v>4.332360406091371</v>
      </c>
      <c r="P35" s="32">
        <f t="shared" si="2"/>
        <v>0.5483295856087376</v>
      </c>
    </row>
    <row r="36" spans="1:16" ht="15.75">
      <c r="A36" s="112"/>
      <c r="B36" s="90"/>
      <c r="C36" s="11" t="s">
        <v>39</v>
      </c>
      <c r="D36" s="62">
        <v>23311.24</v>
      </c>
      <c r="E36" s="12">
        <v>35078.40000000001</v>
      </c>
      <c r="F36" s="12">
        <v>26659.600000000006</v>
      </c>
      <c r="G36" s="12">
        <v>4569.9</v>
      </c>
      <c r="H36" s="56">
        <v>29531.57</v>
      </c>
      <c r="I36" s="56">
        <v>3581.0499999999997</v>
      </c>
      <c r="J36" s="12">
        <f t="shared" si="3"/>
        <v>6220.329999999998</v>
      </c>
      <c r="K36" s="12">
        <f t="shared" si="4"/>
        <v>2871.969999999994</v>
      </c>
      <c r="L36" s="12">
        <f t="shared" si="5"/>
        <v>-5546.830000000009</v>
      </c>
      <c r="M36" s="12">
        <f t="shared" si="6"/>
        <v>-988.8499999999999</v>
      </c>
      <c r="N36" s="32">
        <f t="shared" si="0"/>
        <v>1.2668382291117932</v>
      </c>
      <c r="O36" s="32">
        <f t="shared" si="1"/>
        <v>1.107727422767033</v>
      </c>
      <c r="P36" s="32">
        <f t="shared" si="2"/>
        <v>0.8418733465608463</v>
      </c>
    </row>
    <row r="37" spans="1:16" ht="15.75">
      <c r="A37" s="112"/>
      <c r="B37" s="112"/>
      <c r="C37" s="75" t="s">
        <v>9</v>
      </c>
      <c r="D37" s="62">
        <f>SUM(D30:D33)</f>
        <v>102393.92</v>
      </c>
      <c r="E37" s="62">
        <f>SUM(E30:E33)</f>
        <v>301398.7</v>
      </c>
      <c r="F37" s="62">
        <f>SUM(F30:F33)</f>
        <v>246919.8</v>
      </c>
      <c r="G37" s="62">
        <f>SUM(G30:G33)</f>
        <v>17060.8</v>
      </c>
      <c r="H37" s="62">
        <f>SUM(H30:H33)</f>
        <v>288021.18000000005</v>
      </c>
      <c r="I37" s="62">
        <f>SUM(I30:I33)</f>
        <v>14280</v>
      </c>
      <c r="J37" s="62">
        <f t="shared" si="3"/>
        <v>185627.26000000007</v>
      </c>
      <c r="K37" s="62">
        <f t="shared" si="4"/>
        <v>41101.38000000006</v>
      </c>
      <c r="L37" s="62">
        <f t="shared" si="5"/>
        <v>-13377.51999999996</v>
      </c>
      <c r="M37" s="62">
        <f t="shared" si="6"/>
        <v>-2780.7999999999993</v>
      </c>
      <c r="N37" s="44">
        <f aca="true" t="shared" si="8" ref="N37:N68">_xlfn.IFERROR(H37/D37,"")</f>
        <v>2.8128738503223634</v>
      </c>
      <c r="O37" s="44">
        <f aca="true" t="shared" si="9" ref="O37:O68">_xlfn.IFERROR(H37/F37,"")</f>
        <v>1.166456395963386</v>
      </c>
      <c r="P37" s="44">
        <f aca="true" t="shared" si="10" ref="P37:P68">_xlfn.IFERROR(H37/E37,"")</f>
        <v>0.9556152033834254</v>
      </c>
    </row>
    <row r="38" spans="1:16" ht="31.5">
      <c r="A38" s="112" t="s">
        <v>74</v>
      </c>
      <c r="B38" s="90" t="s">
        <v>15</v>
      </c>
      <c r="C38" s="83" t="s">
        <v>41</v>
      </c>
      <c r="D38" s="60">
        <v>245183.95</v>
      </c>
      <c r="E38" s="5">
        <v>326627.4</v>
      </c>
      <c r="F38" s="5">
        <v>247700.5</v>
      </c>
      <c r="G38" s="5">
        <v>55200</v>
      </c>
      <c r="H38" s="5">
        <v>241845.96</v>
      </c>
      <c r="I38" s="5">
        <v>52454.46</v>
      </c>
      <c r="J38" s="10">
        <f t="shared" si="3"/>
        <v>-3337.99000000002</v>
      </c>
      <c r="K38" s="10">
        <f t="shared" si="4"/>
        <v>-5854.540000000008</v>
      </c>
      <c r="L38" s="10">
        <f t="shared" si="5"/>
        <v>-84781.44000000003</v>
      </c>
      <c r="M38" s="10">
        <f t="shared" si="6"/>
        <v>-2745.540000000001</v>
      </c>
      <c r="N38" s="32">
        <f t="shared" si="8"/>
        <v>0.9863857728044596</v>
      </c>
      <c r="O38" s="32">
        <f t="shared" si="9"/>
        <v>0.9763644401202258</v>
      </c>
      <c r="P38" s="32">
        <f t="shared" si="10"/>
        <v>0.7404337786725791</v>
      </c>
    </row>
    <row r="39" spans="1:16" ht="34.5" customHeight="1">
      <c r="A39" s="112"/>
      <c r="B39" s="90"/>
      <c r="C39" s="83" t="s">
        <v>42</v>
      </c>
      <c r="D39" s="60">
        <v>41549.49</v>
      </c>
      <c r="E39" s="5">
        <v>254266</v>
      </c>
      <c r="F39" s="5">
        <v>186704.6</v>
      </c>
      <c r="G39" s="5">
        <v>55000</v>
      </c>
      <c r="H39" s="5">
        <v>211008.03999999998</v>
      </c>
      <c r="I39" s="5">
        <v>28566.1</v>
      </c>
      <c r="J39" s="10">
        <f t="shared" si="3"/>
        <v>169458.55</v>
      </c>
      <c r="K39" s="10">
        <f t="shared" si="4"/>
        <v>24303.439999999973</v>
      </c>
      <c r="L39" s="10">
        <f t="shared" si="5"/>
        <v>-43257.96000000002</v>
      </c>
      <c r="M39" s="10">
        <f t="shared" si="6"/>
        <v>-26433.9</v>
      </c>
      <c r="N39" s="32">
        <f t="shared" si="8"/>
        <v>5.07847485011248</v>
      </c>
      <c r="O39" s="32">
        <f t="shared" si="9"/>
        <v>1.1301705474851715</v>
      </c>
      <c r="P39" s="32">
        <f t="shared" si="10"/>
        <v>0.8298712372082778</v>
      </c>
    </row>
    <row r="40" spans="1:16" ht="31.5">
      <c r="A40" s="112"/>
      <c r="B40" s="90"/>
      <c r="C40" s="84" t="s">
        <v>43</v>
      </c>
      <c r="D40" s="60">
        <v>43595.86</v>
      </c>
      <c r="E40" s="5">
        <v>43031.42</v>
      </c>
      <c r="F40" s="5">
        <v>32442</v>
      </c>
      <c r="G40" s="5">
        <v>6916</v>
      </c>
      <c r="H40" s="5">
        <v>35021.799999999996</v>
      </c>
      <c r="I40" s="5">
        <v>10214.710000000001</v>
      </c>
      <c r="J40" s="5">
        <f t="shared" si="3"/>
        <v>-8574.060000000005</v>
      </c>
      <c r="K40" s="5">
        <f t="shared" si="4"/>
        <v>2579.7999999999956</v>
      </c>
      <c r="L40" s="5">
        <f t="shared" si="5"/>
        <v>-8009.620000000003</v>
      </c>
      <c r="M40" s="5">
        <f t="shared" si="6"/>
        <v>3298.710000000001</v>
      </c>
      <c r="N40" s="32">
        <f t="shared" si="8"/>
        <v>0.8033285729424765</v>
      </c>
      <c r="O40" s="32">
        <f t="shared" si="9"/>
        <v>1.0795203748227604</v>
      </c>
      <c r="P40" s="32">
        <f t="shared" si="10"/>
        <v>0.8138657752869879</v>
      </c>
    </row>
    <row r="41" spans="1:16" ht="31.5">
      <c r="A41" s="113"/>
      <c r="B41" s="91"/>
      <c r="C41" s="85" t="s">
        <v>78</v>
      </c>
      <c r="D41" s="60">
        <v>2400.92</v>
      </c>
      <c r="E41" s="5">
        <v>2948.3</v>
      </c>
      <c r="F41" s="5">
        <v>2448.6</v>
      </c>
      <c r="G41" s="5">
        <v>759.5999999999999</v>
      </c>
      <c r="H41" s="5">
        <v>2685.76</v>
      </c>
      <c r="I41" s="5">
        <v>641.03</v>
      </c>
      <c r="J41" s="5">
        <f t="shared" si="3"/>
        <v>284.84000000000015</v>
      </c>
      <c r="K41" s="5">
        <f t="shared" si="4"/>
        <v>237.1600000000003</v>
      </c>
      <c r="L41" s="5">
        <f t="shared" si="5"/>
        <v>-262.53999999999996</v>
      </c>
      <c r="M41" s="5">
        <f t="shared" si="6"/>
        <v>-118.56999999999994</v>
      </c>
      <c r="N41" s="32">
        <f t="shared" si="8"/>
        <v>1.1186378554887293</v>
      </c>
      <c r="O41" s="32">
        <f t="shared" si="9"/>
        <v>1.0968553459119499</v>
      </c>
      <c r="P41" s="32">
        <f t="shared" si="10"/>
        <v>0.9109520740765865</v>
      </c>
    </row>
    <row r="42" spans="1:16" ht="18" customHeight="1">
      <c r="A42" s="114"/>
      <c r="B42" s="116"/>
      <c r="C42" s="86" t="s">
        <v>82</v>
      </c>
      <c r="D42" s="60">
        <v>64.83</v>
      </c>
      <c r="E42" s="5">
        <v>0</v>
      </c>
      <c r="F42" s="5">
        <v>0</v>
      </c>
      <c r="G42" s="5">
        <v>0</v>
      </c>
      <c r="H42" s="5">
        <v>218.70999999999998</v>
      </c>
      <c r="I42" s="5">
        <v>0.92</v>
      </c>
      <c r="J42" s="5">
        <f t="shared" si="3"/>
        <v>153.88</v>
      </c>
      <c r="K42" s="5">
        <f t="shared" si="4"/>
        <v>218.70999999999998</v>
      </c>
      <c r="L42" s="5">
        <f t="shared" si="5"/>
        <v>218.70999999999998</v>
      </c>
      <c r="M42" s="5">
        <f t="shared" si="6"/>
        <v>0.92</v>
      </c>
      <c r="N42" s="32">
        <f t="shared" si="8"/>
        <v>3.3735924726207003</v>
      </c>
      <c r="O42" s="32">
        <f t="shared" si="9"/>
      </c>
      <c r="P42" s="32">
        <f t="shared" si="10"/>
      </c>
    </row>
    <row r="43" spans="1:16" ht="31.5">
      <c r="A43" s="112"/>
      <c r="B43" s="90"/>
      <c r="C43" s="83" t="s">
        <v>44</v>
      </c>
      <c r="D43" s="60">
        <v>434004.61</v>
      </c>
      <c r="E43" s="3">
        <v>104142</v>
      </c>
      <c r="F43" s="3">
        <v>73340</v>
      </c>
      <c r="G43" s="3">
        <v>10000</v>
      </c>
      <c r="H43" s="5">
        <v>173108.22</v>
      </c>
      <c r="I43" s="5">
        <v>13350.81</v>
      </c>
      <c r="J43" s="3">
        <f t="shared" si="3"/>
        <v>-260896.38999999998</v>
      </c>
      <c r="K43" s="3">
        <f t="shared" si="4"/>
        <v>99768.22</v>
      </c>
      <c r="L43" s="3">
        <f t="shared" si="5"/>
        <v>68966.22</v>
      </c>
      <c r="M43" s="3">
        <f t="shared" si="6"/>
        <v>3350.8099999999995</v>
      </c>
      <c r="N43" s="32">
        <f t="shared" si="8"/>
        <v>0.3988626295928055</v>
      </c>
      <c r="O43" s="32">
        <f t="shared" si="9"/>
        <v>2.360352058903736</v>
      </c>
      <c r="P43" s="32">
        <f t="shared" si="10"/>
        <v>1.6622325286627873</v>
      </c>
    </row>
    <row r="44" spans="1:16" ht="31.5">
      <c r="A44" s="112"/>
      <c r="B44" s="90"/>
      <c r="C44" s="83" t="s">
        <v>45</v>
      </c>
      <c r="D44" s="60">
        <v>76241.08</v>
      </c>
      <c r="E44" s="3">
        <v>45272.2</v>
      </c>
      <c r="F44" s="3">
        <v>29950</v>
      </c>
      <c r="G44" s="3">
        <v>5900</v>
      </c>
      <c r="H44" s="5">
        <v>64652.2</v>
      </c>
      <c r="I44" s="5">
        <v>11802.37</v>
      </c>
      <c r="J44" s="30">
        <v>5230.72</v>
      </c>
      <c r="K44" s="3">
        <f t="shared" si="4"/>
        <v>34702.2</v>
      </c>
      <c r="L44" s="3">
        <f t="shared" si="5"/>
        <v>19380</v>
      </c>
      <c r="M44" s="3">
        <f t="shared" si="6"/>
        <v>5902.370000000001</v>
      </c>
      <c r="N44" s="32">
        <f t="shared" si="8"/>
        <v>0.8479969066545227</v>
      </c>
      <c r="O44" s="32">
        <f t="shared" si="9"/>
        <v>2.1586711185308847</v>
      </c>
      <c r="P44" s="32">
        <f t="shared" si="10"/>
        <v>1.42807727479557</v>
      </c>
    </row>
    <row r="45" spans="1:16" ht="18" customHeight="1">
      <c r="A45" s="115"/>
      <c r="B45" s="117"/>
      <c r="C45" s="84" t="s">
        <v>50</v>
      </c>
      <c r="D45" s="63">
        <v>9879.02</v>
      </c>
      <c r="E45" s="41">
        <v>14007.9</v>
      </c>
      <c r="F45" s="41">
        <v>8345.7</v>
      </c>
      <c r="G45" s="41">
        <v>2781.9</v>
      </c>
      <c r="H45" s="5">
        <v>7598.6</v>
      </c>
      <c r="I45" s="5">
        <v>-173.04000000000005</v>
      </c>
      <c r="J45" s="30">
        <v>5230.72</v>
      </c>
      <c r="K45" s="41">
        <f t="shared" si="4"/>
        <v>-747.1000000000004</v>
      </c>
      <c r="L45" s="41">
        <f t="shared" si="5"/>
        <v>-6409.299999999999</v>
      </c>
      <c r="M45" s="41">
        <f t="shared" si="6"/>
        <v>-2954.94</v>
      </c>
      <c r="N45" s="32">
        <f t="shared" si="8"/>
        <v>0.7691653625562049</v>
      </c>
      <c r="O45" s="32">
        <f t="shared" si="9"/>
        <v>0.9104808464239069</v>
      </c>
      <c r="P45" s="32">
        <f t="shared" si="10"/>
        <v>0.5424510454814784</v>
      </c>
    </row>
    <row r="46" spans="1:16" ht="27" customHeight="1">
      <c r="A46" s="115"/>
      <c r="B46" s="117"/>
      <c r="C46" s="84" t="s">
        <v>100</v>
      </c>
      <c r="D46" s="63">
        <v>625.31</v>
      </c>
      <c r="E46" s="41">
        <v>0</v>
      </c>
      <c r="F46" s="41">
        <v>0</v>
      </c>
      <c r="G46" s="41">
        <v>0</v>
      </c>
      <c r="H46" s="5">
        <v>28780.84</v>
      </c>
      <c r="I46" s="5">
        <v>2812.61</v>
      </c>
      <c r="J46" s="30">
        <v>5230.72</v>
      </c>
      <c r="K46" s="41">
        <f t="shared" si="4"/>
        <v>28780.84</v>
      </c>
      <c r="L46" s="41">
        <f t="shared" si="5"/>
        <v>28780.84</v>
      </c>
      <c r="M46" s="41">
        <f t="shared" si="6"/>
        <v>2812.61</v>
      </c>
      <c r="N46" s="32">
        <f t="shared" si="8"/>
        <v>46.02651484863508</v>
      </c>
      <c r="O46" s="32">
        <f t="shared" si="9"/>
      </c>
      <c r="P46" s="32">
        <f t="shared" si="10"/>
      </c>
    </row>
    <row r="47" spans="1:16" ht="18" customHeight="1">
      <c r="A47" s="112"/>
      <c r="B47" s="112"/>
      <c r="C47" s="75" t="s">
        <v>9</v>
      </c>
      <c r="D47" s="62">
        <f>SUM(D38:D46)</f>
        <v>853545.07</v>
      </c>
      <c r="E47" s="62">
        <f>SUM(E38:E46)</f>
        <v>790295.2200000001</v>
      </c>
      <c r="F47" s="62">
        <f>SUM(F38:F46)</f>
        <v>580931.3999999999</v>
      </c>
      <c r="G47" s="62">
        <f>SUM(G38:G46)</f>
        <v>136557.5</v>
      </c>
      <c r="H47" s="62">
        <f>SUM(H38:H46)</f>
        <v>764920.1299999999</v>
      </c>
      <c r="I47" s="62">
        <f>SUM(I38:I46)</f>
        <v>119669.97</v>
      </c>
      <c r="J47" s="62">
        <f t="shared" si="3"/>
        <v>-88624.94000000006</v>
      </c>
      <c r="K47" s="62">
        <f t="shared" si="4"/>
        <v>183988.72999999998</v>
      </c>
      <c r="L47" s="62">
        <f t="shared" si="5"/>
        <v>-25375.0900000002</v>
      </c>
      <c r="M47" s="62">
        <f t="shared" si="6"/>
        <v>-16887.53</v>
      </c>
      <c r="N47" s="32">
        <f t="shared" si="8"/>
        <v>0.8961684120558507</v>
      </c>
      <c r="O47" s="32">
        <f t="shared" si="9"/>
        <v>1.3167133503198485</v>
      </c>
      <c r="P47" s="32">
        <f t="shared" si="10"/>
        <v>0.9678916316867003</v>
      </c>
    </row>
    <row r="48" spans="1:16" ht="18" customHeight="1">
      <c r="A48" s="112" t="s">
        <v>46</v>
      </c>
      <c r="B48" s="90" t="s">
        <v>47</v>
      </c>
      <c r="C48" s="6" t="s">
        <v>28</v>
      </c>
      <c r="D48" s="30">
        <v>8187.13</v>
      </c>
      <c r="E48" s="3">
        <v>2731.1400000000003</v>
      </c>
      <c r="F48" s="3">
        <v>2731.1400000000003</v>
      </c>
      <c r="G48" s="3">
        <v>0</v>
      </c>
      <c r="H48" s="5">
        <v>2731.14</v>
      </c>
      <c r="I48" s="5">
        <v>0</v>
      </c>
      <c r="J48" s="7">
        <f t="shared" si="3"/>
        <v>-5455.99</v>
      </c>
      <c r="K48" s="7">
        <f t="shared" si="4"/>
        <v>0</v>
      </c>
      <c r="L48" s="7">
        <f t="shared" si="5"/>
        <v>0</v>
      </c>
      <c r="M48" s="7">
        <f t="shared" si="6"/>
        <v>0</v>
      </c>
      <c r="N48" s="32">
        <f t="shared" si="8"/>
        <v>0.3335894263313273</v>
      </c>
      <c r="O48" s="32">
        <f t="shared" si="9"/>
        <v>0.9999999999999999</v>
      </c>
      <c r="P48" s="32">
        <f t="shared" si="10"/>
        <v>0.9999999999999999</v>
      </c>
    </row>
    <row r="49" spans="1:16" ht="18" customHeight="1">
      <c r="A49" s="112"/>
      <c r="B49" s="90"/>
      <c r="C49" s="76" t="s">
        <v>9</v>
      </c>
      <c r="D49" s="62">
        <f>D48</f>
        <v>8187.13</v>
      </c>
      <c r="E49" s="77">
        <f>SUM(E48:E48)</f>
        <v>2731.1400000000003</v>
      </c>
      <c r="F49" s="77">
        <f>SUM(F48:F48)</f>
        <v>2731.1400000000003</v>
      </c>
      <c r="G49" s="77">
        <f>SUM(G48:G48)</f>
        <v>0</v>
      </c>
      <c r="H49" s="77">
        <f>SUM(H48:H48)</f>
        <v>2731.14</v>
      </c>
      <c r="I49" s="77">
        <f>SUM(I48:I48)</f>
        <v>0</v>
      </c>
      <c r="J49" s="78">
        <f t="shared" si="3"/>
        <v>-5455.99</v>
      </c>
      <c r="K49" s="78">
        <f t="shared" si="4"/>
        <v>0</v>
      </c>
      <c r="L49" s="78">
        <f t="shared" si="5"/>
        <v>0</v>
      </c>
      <c r="M49" s="78">
        <f t="shared" si="6"/>
        <v>0</v>
      </c>
      <c r="N49" s="32">
        <f t="shared" si="8"/>
        <v>0.3335894263313273</v>
      </c>
      <c r="O49" s="32">
        <f t="shared" si="9"/>
        <v>0.9999999999999999</v>
      </c>
      <c r="P49" s="32">
        <f t="shared" si="10"/>
        <v>0.9999999999999999</v>
      </c>
    </row>
    <row r="50" spans="1:16" ht="18" customHeight="1">
      <c r="A50" s="122" t="s">
        <v>49</v>
      </c>
      <c r="B50" s="119" t="s">
        <v>76</v>
      </c>
      <c r="C50" s="13" t="s">
        <v>85</v>
      </c>
      <c r="D50" s="30">
        <v>272134.8</v>
      </c>
      <c r="E50" s="3">
        <v>636054.3800000001</v>
      </c>
      <c r="F50" s="3">
        <v>421305.16</v>
      </c>
      <c r="G50" s="3">
        <v>60082</v>
      </c>
      <c r="H50" s="5">
        <v>371787.32999999996</v>
      </c>
      <c r="I50" s="5">
        <v>49567.85</v>
      </c>
      <c r="J50" s="7">
        <f t="shared" si="3"/>
        <v>99652.52999999997</v>
      </c>
      <c r="K50" s="7">
        <f t="shared" si="4"/>
        <v>-49517.830000000016</v>
      </c>
      <c r="L50" s="7">
        <f t="shared" si="5"/>
        <v>-264267.05000000016</v>
      </c>
      <c r="M50" s="7">
        <f t="shared" si="6"/>
        <v>-10514.150000000001</v>
      </c>
      <c r="N50" s="32">
        <f t="shared" si="8"/>
        <v>1.366188117065513</v>
      </c>
      <c r="O50" s="32">
        <f t="shared" si="9"/>
        <v>0.8824656455667431</v>
      </c>
      <c r="P50" s="32">
        <f t="shared" si="10"/>
        <v>0.5845212951760507</v>
      </c>
    </row>
    <row r="51" spans="1:16" ht="18" customHeight="1">
      <c r="A51" s="123"/>
      <c r="B51" s="120"/>
      <c r="C51" s="13" t="s">
        <v>79</v>
      </c>
      <c r="D51" s="30">
        <v>187741.05</v>
      </c>
      <c r="E51" s="30">
        <v>415818.14</v>
      </c>
      <c r="F51" s="30">
        <v>288531.9</v>
      </c>
      <c r="G51" s="30">
        <v>46939.3</v>
      </c>
      <c r="H51" s="5">
        <v>246659.37</v>
      </c>
      <c r="I51" s="5">
        <v>29078.21</v>
      </c>
      <c r="J51" s="14">
        <f t="shared" si="3"/>
        <v>58918.32000000001</v>
      </c>
      <c r="K51" s="14">
        <f t="shared" si="4"/>
        <v>-41872.53000000003</v>
      </c>
      <c r="L51" s="14">
        <f t="shared" si="5"/>
        <v>-169158.77000000002</v>
      </c>
      <c r="M51" s="14">
        <f t="shared" si="6"/>
        <v>-17861.090000000004</v>
      </c>
      <c r="N51" s="32">
        <f t="shared" si="8"/>
        <v>1.3138275832589623</v>
      </c>
      <c r="O51" s="32">
        <f t="shared" si="9"/>
        <v>0.8548772943303669</v>
      </c>
      <c r="P51" s="32">
        <f t="shared" si="10"/>
        <v>0.5931904990965521</v>
      </c>
    </row>
    <row r="52" spans="1:16" ht="18" customHeight="1">
      <c r="A52" s="123"/>
      <c r="B52" s="120"/>
      <c r="C52" s="13" t="s">
        <v>80</v>
      </c>
      <c r="D52" s="30">
        <v>2708584.51</v>
      </c>
      <c r="E52" s="5">
        <v>3830717.67</v>
      </c>
      <c r="F52" s="5">
        <v>2772322.55</v>
      </c>
      <c r="G52" s="5">
        <v>351414.1</v>
      </c>
      <c r="H52" s="5">
        <v>2882264.91</v>
      </c>
      <c r="I52" s="5">
        <v>335198.48</v>
      </c>
      <c r="J52" s="7">
        <f t="shared" si="3"/>
        <v>173680.40000000037</v>
      </c>
      <c r="K52" s="7">
        <f t="shared" si="4"/>
        <v>109942.36000000034</v>
      </c>
      <c r="L52" s="7">
        <f t="shared" si="5"/>
        <v>-948452.7599999998</v>
      </c>
      <c r="M52" s="7">
        <f t="shared" si="6"/>
        <v>-16215.619999999995</v>
      </c>
      <c r="N52" s="32">
        <f t="shared" si="8"/>
        <v>1.0641222008612905</v>
      </c>
      <c r="O52" s="32">
        <f t="shared" si="9"/>
        <v>1.0396571315267773</v>
      </c>
      <c r="P52" s="32">
        <f t="shared" si="10"/>
        <v>0.7524085976296969</v>
      </c>
    </row>
    <row r="53" spans="1:16" ht="18" customHeight="1">
      <c r="A53" s="123"/>
      <c r="B53" s="120"/>
      <c r="C53" s="13" t="s">
        <v>81</v>
      </c>
      <c r="D53" s="30">
        <v>1482.13</v>
      </c>
      <c r="E53" s="3">
        <v>0</v>
      </c>
      <c r="F53" s="3">
        <v>0</v>
      </c>
      <c r="G53" s="3">
        <v>0</v>
      </c>
      <c r="H53" s="5">
        <v>881.08</v>
      </c>
      <c r="I53" s="5">
        <v>16.1</v>
      </c>
      <c r="J53" s="7">
        <f t="shared" si="3"/>
        <v>-601.0500000000001</v>
      </c>
      <c r="K53" s="7">
        <f t="shared" si="4"/>
        <v>881.08</v>
      </c>
      <c r="L53" s="7">
        <f t="shared" si="5"/>
        <v>881.08</v>
      </c>
      <c r="M53" s="7">
        <f t="shared" si="6"/>
        <v>16.1</v>
      </c>
      <c r="N53" s="32">
        <f t="shared" si="8"/>
        <v>0.5944687712953655</v>
      </c>
      <c r="O53" s="32">
        <f t="shared" si="9"/>
      </c>
      <c r="P53" s="32">
        <f t="shared" si="10"/>
      </c>
    </row>
    <row r="54" spans="1:16" ht="18" customHeight="1">
      <c r="A54" s="124"/>
      <c r="B54" s="121"/>
      <c r="C54" s="79" t="s">
        <v>9</v>
      </c>
      <c r="D54" s="80">
        <f>SUM(D50:D53)</f>
        <v>3169942.4899999998</v>
      </c>
      <c r="E54" s="80">
        <f>SUM(E50:E53)</f>
        <v>4882590.1899999995</v>
      </c>
      <c r="F54" s="80">
        <f>SUM(F50:F53)</f>
        <v>3482159.61</v>
      </c>
      <c r="G54" s="80">
        <f>SUM(G50:G53)</f>
        <v>458435.39999999997</v>
      </c>
      <c r="H54" s="80">
        <f>SUM(H50:H53)</f>
        <v>3501592.6900000004</v>
      </c>
      <c r="I54" s="80">
        <f>SUM(I50:I53)</f>
        <v>413860.63999999996</v>
      </c>
      <c r="J54" s="80">
        <f t="shared" si="3"/>
        <v>331650.20000000065</v>
      </c>
      <c r="K54" s="80">
        <f t="shared" si="4"/>
        <v>19433.08000000054</v>
      </c>
      <c r="L54" s="80">
        <f t="shared" si="5"/>
        <v>-1380997.499999999</v>
      </c>
      <c r="M54" s="80">
        <f t="shared" si="6"/>
        <v>-44574.76000000001</v>
      </c>
      <c r="N54" s="32">
        <f t="shared" si="8"/>
        <v>1.1046234122689087</v>
      </c>
      <c r="O54" s="32">
        <f t="shared" si="9"/>
        <v>1.0055807550992761</v>
      </c>
      <c r="P54" s="32">
        <f t="shared" si="10"/>
        <v>0.7171588344996861</v>
      </c>
    </row>
    <row r="55" spans="1:16" ht="18" customHeight="1">
      <c r="A55" s="118">
        <v>991</v>
      </c>
      <c r="B55" s="118" t="s">
        <v>51</v>
      </c>
      <c r="C55" s="8" t="s">
        <v>52</v>
      </c>
      <c r="D55" s="60">
        <v>40743.59</v>
      </c>
      <c r="E55" s="5">
        <v>54298.2</v>
      </c>
      <c r="F55" s="5">
        <v>39200</v>
      </c>
      <c r="G55" s="5">
        <v>4500</v>
      </c>
      <c r="H55" s="5">
        <v>40205.56</v>
      </c>
      <c r="I55" s="5">
        <v>4086.2</v>
      </c>
      <c r="J55" s="5">
        <f t="shared" si="3"/>
        <v>-538.0299999999988</v>
      </c>
      <c r="K55" s="5">
        <f t="shared" si="4"/>
        <v>1005.5599999999977</v>
      </c>
      <c r="L55" s="5">
        <f t="shared" si="5"/>
        <v>-14092.64</v>
      </c>
      <c r="M55" s="5">
        <f t="shared" si="6"/>
        <v>-413.8000000000002</v>
      </c>
      <c r="N55" s="32">
        <f t="shared" si="8"/>
        <v>0.9867947326192905</v>
      </c>
      <c r="O55" s="32">
        <f t="shared" si="9"/>
        <v>1.0256520408163265</v>
      </c>
      <c r="P55" s="32">
        <f t="shared" si="10"/>
        <v>0.7404584314028826</v>
      </c>
    </row>
    <row r="56" spans="1:16" ht="26.25" customHeight="1">
      <c r="A56" s="118"/>
      <c r="B56" s="118"/>
      <c r="C56" s="6" t="s">
        <v>53</v>
      </c>
      <c r="D56" s="60">
        <v>3553.5</v>
      </c>
      <c r="E56" s="5">
        <v>0</v>
      </c>
      <c r="F56" s="5">
        <v>0</v>
      </c>
      <c r="G56" s="5">
        <v>0</v>
      </c>
      <c r="H56" s="5">
        <v>6353.67</v>
      </c>
      <c r="I56" s="5">
        <v>129.02</v>
      </c>
      <c r="J56" s="5">
        <f t="shared" si="3"/>
        <v>2800.17</v>
      </c>
      <c r="K56" s="5">
        <f t="shared" si="4"/>
        <v>6353.67</v>
      </c>
      <c r="L56" s="5">
        <f t="shared" si="5"/>
        <v>6353.67</v>
      </c>
      <c r="M56" s="5">
        <f t="shared" si="6"/>
        <v>129.02</v>
      </c>
      <c r="N56" s="35">
        <f t="shared" si="8"/>
        <v>1.7880033769523005</v>
      </c>
      <c r="O56" s="32">
        <f t="shared" si="9"/>
      </c>
      <c r="P56" s="32">
        <f t="shared" si="10"/>
      </c>
    </row>
    <row r="57" spans="1:16" ht="21" customHeight="1">
      <c r="A57" s="118"/>
      <c r="B57" s="118"/>
      <c r="C57" s="6" t="s">
        <v>54</v>
      </c>
      <c r="D57" s="60">
        <v>0</v>
      </c>
      <c r="E57" s="3">
        <v>0</v>
      </c>
      <c r="F57" s="3">
        <v>0</v>
      </c>
      <c r="G57" s="3">
        <v>0</v>
      </c>
      <c r="H57" s="5">
        <v>0</v>
      </c>
      <c r="I57" s="5">
        <v>0</v>
      </c>
      <c r="J57" s="3"/>
      <c r="K57" s="3"/>
      <c r="L57" s="3"/>
      <c r="M57" s="3"/>
      <c r="N57" s="35">
        <f t="shared" si="8"/>
      </c>
      <c r="O57" s="32">
        <f t="shared" si="9"/>
      </c>
      <c r="P57" s="32">
        <f t="shared" si="10"/>
      </c>
    </row>
    <row r="58" spans="1:16" ht="15.75" customHeight="1">
      <c r="A58" s="118"/>
      <c r="B58" s="118"/>
      <c r="C58" s="75" t="s">
        <v>9</v>
      </c>
      <c r="D58" s="62">
        <f>SUM(D55:D57)</f>
        <v>44297.09</v>
      </c>
      <c r="E58" s="62">
        <f>SUM(E55:E57)</f>
        <v>54298.2</v>
      </c>
      <c r="F58" s="62">
        <f>SUM(F55:F57)</f>
        <v>39200</v>
      </c>
      <c r="G58" s="62">
        <f>SUM(G55:G57)</f>
        <v>4500</v>
      </c>
      <c r="H58" s="62">
        <f>SUM(H55:H57)</f>
        <v>46559.229999999996</v>
      </c>
      <c r="I58" s="62">
        <f>SUM(I55:I57)</f>
        <v>4215.22</v>
      </c>
      <c r="J58" s="62">
        <f t="shared" si="3"/>
        <v>2262.1399999999994</v>
      </c>
      <c r="K58" s="62">
        <f t="shared" si="4"/>
        <v>7359.229999999996</v>
      </c>
      <c r="L58" s="62">
        <f t="shared" si="5"/>
        <v>-7738.970000000001</v>
      </c>
      <c r="M58" s="62">
        <f t="shared" si="6"/>
        <v>-284.77999999999975</v>
      </c>
      <c r="N58" s="44">
        <f t="shared" si="8"/>
        <v>1.0510674628965468</v>
      </c>
      <c r="O58" s="32">
        <f t="shared" si="9"/>
        <v>1.1877354591836733</v>
      </c>
      <c r="P58" s="44">
        <f t="shared" si="10"/>
        <v>0.8574728075700483</v>
      </c>
    </row>
    <row r="59" spans="1:16" ht="18" customHeight="1">
      <c r="A59" s="112" t="s">
        <v>55</v>
      </c>
      <c r="B59" s="90" t="s">
        <v>56</v>
      </c>
      <c r="C59" s="6" t="s">
        <v>57</v>
      </c>
      <c r="D59" s="60">
        <v>2523.8500000000004</v>
      </c>
      <c r="E59" s="5">
        <v>7767.5</v>
      </c>
      <c r="F59" s="5">
        <v>5742.8</v>
      </c>
      <c r="G59" s="5">
        <v>54.9</v>
      </c>
      <c r="H59" s="5">
        <v>9075.54</v>
      </c>
      <c r="I59" s="5">
        <v>236.1</v>
      </c>
      <c r="J59" s="5">
        <f t="shared" si="3"/>
        <v>6551.6900000000005</v>
      </c>
      <c r="K59" s="5">
        <f t="shared" si="4"/>
        <v>3332.7400000000007</v>
      </c>
      <c r="L59" s="5">
        <f t="shared" si="5"/>
        <v>1308.0400000000009</v>
      </c>
      <c r="M59" s="5">
        <f t="shared" si="6"/>
        <v>181.2</v>
      </c>
      <c r="N59" s="32">
        <f t="shared" si="8"/>
        <v>3.595911008974384</v>
      </c>
      <c r="O59" s="32">
        <f t="shared" si="9"/>
        <v>1.580333635160549</v>
      </c>
      <c r="P59" s="32">
        <f t="shared" si="10"/>
        <v>1.1683990988091408</v>
      </c>
    </row>
    <row r="60" spans="1:16" ht="18" customHeight="1">
      <c r="A60" s="112"/>
      <c r="B60" s="90"/>
      <c r="C60" s="75" t="s">
        <v>9</v>
      </c>
      <c r="D60" s="62">
        <f>D59</f>
        <v>2523.8500000000004</v>
      </c>
      <c r="E60" s="62">
        <f aca="true" t="shared" si="11" ref="E60:J60">E59</f>
        <v>7767.5</v>
      </c>
      <c r="F60" s="62">
        <f t="shared" si="11"/>
        <v>5742.8</v>
      </c>
      <c r="G60" s="62">
        <f t="shared" si="11"/>
        <v>54.9</v>
      </c>
      <c r="H60" s="62">
        <f t="shared" si="11"/>
        <v>9075.54</v>
      </c>
      <c r="I60" s="62">
        <f t="shared" si="11"/>
        <v>236.1</v>
      </c>
      <c r="J60" s="81">
        <f t="shared" si="11"/>
        <v>6551.6900000000005</v>
      </c>
      <c r="K60" s="81">
        <f t="shared" si="4"/>
        <v>3332.7400000000007</v>
      </c>
      <c r="L60" s="81">
        <f t="shared" si="5"/>
        <v>1308.0400000000009</v>
      </c>
      <c r="M60" s="81">
        <f t="shared" si="6"/>
        <v>181.2</v>
      </c>
      <c r="N60" s="44">
        <f t="shared" si="8"/>
        <v>3.595911008974384</v>
      </c>
      <c r="O60" s="44">
        <f t="shared" si="9"/>
        <v>1.580333635160549</v>
      </c>
      <c r="P60" s="44">
        <f t="shared" si="10"/>
        <v>1.1683990988091408</v>
      </c>
    </row>
    <row r="61" spans="1:16" ht="18" customHeight="1">
      <c r="A61" s="90"/>
      <c r="B61" s="90" t="s">
        <v>58</v>
      </c>
      <c r="C61" s="9" t="s">
        <v>59</v>
      </c>
      <c r="D61" s="60">
        <v>1058.03</v>
      </c>
      <c r="E61" s="5">
        <v>41.2</v>
      </c>
      <c r="F61" s="5">
        <v>41.2</v>
      </c>
      <c r="G61" s="5">
        <v>0</v>
      </c>
      <c r="H61" s="64">
        <v>290.28</v>
      </c>
      <c r="I61" s="64">
        <v>95.2</v>
      </c>
      <c r="J61" s="5">
        <f aca="true" t="shared" si="12" ref="J61:J80">H61-D61</f>
        <v>-767.75</v>
      </c>
      <c r="K61" s="5">
        <f t="shared" si="4"/>
        <v>249.07999999999998</v>
      </c>
      <c r="L61" s="5">
        <f t="shared" si="5"/>
        <v>249.07999999999998</v>
      </c>
      <c r="M61" s="5">
        <f t="shared" si="6"/>
        <v>95.2</v>
      </c>
      <c r="N61" s="32">
        <f t="shared" si="8"/>
        <v>0.27435895012428757</v>
      </c>
      <c r="O61" s="32">
        <f t="shared" si="9"/>
        <v>7.045631067961164</v>
      </c>
      <c r="P61" s="32">
        <f t="shared" si="10"/>
        <v>7.045631067961164</v>
      </c>
    </row>
    <row r="62" spans="1:16" ht="18" customHeight="1">
      <c r="A62" s="91"/>
      <c r="B62" s="91"/>
      <c r="C62" s="6" t="s">
        <v>94</v>
      </c>
      <c r="D62" s="60">
        <v>128.69</v>
      </c>
      <c r="E62" s="15">
        <v>47.1</v>
      </c>
      <c r="F62" s="15">
        <v>47.1</v>
      </c>
      <c r="G62" s="15">
        <v>0</v>
      </c>
      <c r="H62" s="5">
        <v>282.83000000000004</v>
      </c>
      <c r="I62" s="5">
        <v>4.05</v>
      </c>
      <c r="J62" s="15">
        <f t="shared" si="12"/>
        <v>154.14000000000004</v>
      </c>
      <c r="K62" s="15">
        <f t="shared" si="4"/>
        <v>235.73000000000005</v>
      </c>
      <c r="L62" s="15">
        <f t="shared" si="5"/>
        <v>235.73000000000005</v>
      </c>
      <c r="M62" s="15">
        <f t="shared" si="6"/>
        <v>4.05</v>
      </c>
      <c r="N62" s="32">
        <f t="shared" si="8"/>
        <v>2.197762063874427</v>
      </c>
      <c r="O62" s="32">
        <f t="shared" si="9"/>
        <v>6.004883227176221</v>
      </c>
      <c r="P62" s="32">
        <f t="shared" si="10"/>
        <v>6.004883227176221</v>
      </c>
    </row>
    <row r="63" spans="1:16" ht="18" customHeight="1">
      <c r="A63" s="90"/>
      <c r="B63" s="90"/>
      <c r="C63" s="6" t="s">
        <v>28</v>
      </c>
      <c r="D63" s="60">
        <v>9531</v>
      </c>
      <c r="E63" s="5">
        <v>7387.5</v>
      </c>
      <c r="F63" s="5">
        <v>7387.5</v>
      </c>
      <c r="G63" s="5">
        <v>0</v>
      </c>
      <c r="H63" s="5">
        <v>7387.5</v>
      </c>
      <c r="I63" s="5">
        <v>0</v>
      </c>
      <c r="J63" s="5">
        <f t="shared" si="12"/>
        <v>-2143.5</v>
      </c>
      <c r="K63" s="5">
        <f t="shared" si="4"/>
        <v>0</v>
      </c>
      <c r="L63" s="5">
        <f t="shared" si="5"/>
        <v>0</v>
      </c>
      <c r="M63" s="5">
        <f t="shared" si="6"/>
        <v>0</v>
      </c>
      <c r="N63" s="32">
        <f t="shared" si="8"/>
        <v>0.7751022977651872</v>
      </c>
      <c r="O63" s="32">
        <f t="shared" si="9"/>
        <v>1</v>
      </c>
      <c r="P63" s="32">
        <f t="shared" si="10"/>
        <v>1</v>
      </c>
    </row>
    <row r="64" spans="1:16" ht="17.25" customHeight="1">
      <c r="A64" s="90"/>
      <c r="B64" s="90"/>
      <c r="C64" s="47" t="s">
        <v>48</v>
      </c>
      <c r="D64" s="60">
        <v>38688.41000000097</v>
      </c>
      <c r="E64" s="3">
        <v>680.5</v>
      </c>
      <c r="F64" s="3">
        <v>520</v>
      </c>
      <c r="G64" s="3">
        <v>60</v>
      </c>
      <c r="H64" s="5">
        <v>76836.31</v>
      </c>
      <c r="I64" s="5">
        <v>5348.38999999999</v>
      </c>
      <c r="J64" s="3">
        <f t="shared" si="12"/>
        <v>38147.89999999903</v>
      </c>
      <c r="K64" s="3">
        <f t="shared" si="4"/>
        <v>76316.31</v>
      </c>
      <c r="L64" s="3">
        <f t="shared" si="5"/>
        <v>76155.81</v>
      </c>
      <c r="M64" s="3">
        <f t="shared" si="6"/>
        <v>5288.38999999999</v>
      </c>
      <c r="N64" s="32">
        <f t="shared" si="8"/>
        <v>1.9860291492981508</v>
      </c>
      <c r="O64" s="48">
        <f t="shared" si="9"/>
        <v>147.7621346153846</v>
      </c>
      <c r="P64" s="48">
        <f t="shared" si="10"/>
        <v>112.91155033063923</v>
      </c>
    </row>
    <row r="65" spans="1:16" ht="18" customHeight="1">
      <c r="A65" s="90"/>
      <c r="B65" s="90"/>
      <c r="C65" s="6" t="s">
        <v>50</v>
      </c>
      <c r="D65" s="30">
        <v>64965.13999999992</v>
      </c>
      <c r="E65" s="3">
        <v>81594.89999999997</v>
      </c>
      <c r="F65" s="3">
        <v>57112.09999999998</v>
      </c>
      <c r="G65" s="3">
        <v>6318.700000000001</v>
      </c>
      <c r="H65" s="5">
        <v>74817.33</v>
      </c>
      <c r="I65" s="5">
        <v>6661.31</v>
      </c>
      <c r="J65" s="3">
        <f t="shared" si="12"/>
        <v>9852.190000000082</v>
      </c>
      <c r="K65" s="3">
        <f t="shared" si="4"/>
        <v>17705.230000000025</v>
      </c>
      <c r="L65" s="3">
        <f t="shared" si="5"/>
        <v>-6777.569999999963</v>
      </c>
      <c r="M65" s="3">
        <f t="shared" si="6"/>
        <v>342.6099999999997</v>
      </c>
      <c r="N65" s="32">
        <f t="shared" si="8"/>
        <v>1.1516534867776795</v>
      </c>
      <c r="O65" s="32">
        <f t="shared" si="9"/>
        <v>1.310008387014311</v>
      </c>
      <c r="P65" s="32">
        <f t="shared" si="10"/>
        <v>0.9169363526396874</v>
      </c>
    </row>
    <row r="66" spans="1:16" ht="18" customHeight="1">
      <c r="A66" s="90"/>
      <c r="B66" s="90"/>
      <c r="C66" s="6" t="s">
        <v>60</v>
      </c>
      <c r="D66" s="30">
        <v>-81.56</v>
      </c>
      <c r="E66" s="3">
        <v>0</v>
      </c>
      <c r="F66" s="3">
        <v>0</v>
      </c>
      <c r="G66" s="3">
        <v>0</v>
      </c>
      <c r="H66" s="5">
        <v>-6079.31</v>
      </c>
      <c r="I66" s="5">
        <v>-584.2</v>
      </c>
      <c r="J66" s="3">
        <f t="shared" si="12"/>
        <v>-5997.75</v>
      </c>
      <c r="K66" s="3">
        <f t="shared" si="4"/>
        <v>-6079.31</v>
      </c>
      <c r="L66" s="3">
        <f t="shared" si="5"/>
        <v>-6079.31</v>
      </c>
      <c r="M66" s="3">
        <f t="shared" si="6"/>
        <v>-584.2</v>
      </c>
      <c r="N66" s="32">
        <f t="shared" si="8"/>
        <v>74.53788621873467</v>
      </c>
      <c r="O66" s="32">
        <f t="shared" si="9"/>
      </c>
      <c r="P66" s="32">
        <f t="shared" si="10"/>
      </c>
    </row>
    <row r="67" spans="1:16" ht="18" customHeight="1">
      <c r="A67" s="90"/>
      <c r="B67" s="90"/>
      <c r="C67" s="6" t="s">
        <v>40</v>
      </c>
      <c r="D67" s="30">
        <f>20209.89+541.71</f>
        <v>20751.6</v>
      </c>
      <c r="E67" s="3">
        <v>16333.1</v>
      </c>
      <c r="F67" s="3">
        <v>10150</v>
      </c>
      <c r="G67" s="3">
        <v>2100</v>
      </c>
      <c r="H67" s="5">
        <v>51584.58</v>
      </c>
      <c r="I67" s="5">
        <f>4269.23+90.46</f>
        <v>4359.69</v>
      </c>
      <c r="J67" s="3">
        <f t="shared" si="12"/>
        <v>30832.980000000003</v>
      </c>
      <c r="K67" s="3">
        <f aca="true" t="shared" si="13" ref="K67:K80">H67-F67</f>
        <v>41434.58</v>
      </c>
      <c r="L67" s="3">
        <f aca="true" t="shared" si="14" ref="L67:L81">H67-E67</f>
        <v>35251.48</v>
      </c>
      <c r="M67" s="3">
        <f aca="true" t="shared" si="15" ref="M67:M81">I67-G67</f>
        <v>2259.6899999999996</v>
      </c>
      <c r="N67" s="32">
        <f t="shared" si="8"/>
        <v>2.485812178338056</v>
      </c>
      <c r="O67" s="32">
        <f t="shared" si="9"/>
        <v>5.082224630541872</v>
      </c>
      <c r="P67" s="32">
        <f t="shared" si="10"/>
        <v>3.1582847101897373</v>
      </c>
    </row>
    <row r="68" spans="1:16" ht="18" customHeight="1">
      <c r="A68" s="92"/>
      <c r="B68" s="92"/>
      <c r="C68" s="6" t="s">
        <v>96</v>
      </c>
      <c r="D68" s="30">
        <v>2809.43</v>
      </c>
      <c r="E68" s="3">
        <v>0</v>
      </c>
      <c r="F68" s="3">
        <f>G68</f>
        <v>0</v>
      </c>
      <c r="G68" s="3">
        <v>0</v>
      </c>
      <c r="H68" s="5">
        <v>795.93</v>
      </c>
      <c r="I68" s="5">
        <v>0</v>
      </c>
      <c r="J68" s="3">
        <f t="shared" si="12"/>
        <v>-2013.5</v>
      </c>
      <c r="K68" s="3">
        <f t="shared" si="13"/>
        <v>795.93</v>
      </c>
      <c r="L68" s="3">
        <f t="shared" si="14"/>
        <v>795.93</v>
      </c>
      <c r="M68" s="3">
        <f t="shared" si="15"/>
        <v>0</v>
      </c>
      <c r="N68" s="32">
        <f t="shared" si="8"/>
        <v>0.28330657820269595</v>
      </c>
      <c r="O68" s="32">
        <f t="shared" si="9"/>
      </c>
      <c r="P68" s="32">
        <f t="shared" si="10"/>
      </c>
    </row>
    <row r="69" spans="1:16" ht="15.75">
      <c r="A69" s="90"/>
      <c r="B69" s="90"/>
      <c r="C69" s="75" t="s">
        <v>61</v>
      </c>
      <c r="D69" s="62">
        <f>SUM(D61:D68)</f>
        <v>137850.7400000009</v>
      </c>
      <c r="E69" s="62">
        <f>SUM(E61:E68)</f>
        <v>106084.29999999997</v>
      </c>
      <c r="F69" s="62">
        <f>SUM(F61:F68)</f>
        <v>75257.89999999998</v>
      </c>
      <c r="G69" s="62">
        <f>SUM(G61:G68)</f>
        <v>8478.7</v>
      </c>
      <c r="H69" s="62">
        <f>SUM(H61:H68)</f>
        <v>205915.45</v>
      </c>
      <c r="I69" s="62">
        <f>SUM(I61:I68)</f>
        <v>15884.439999999988</v>
      </c>
      <c r="J69" s="81">
        <f t="shared" si="12"/>
        <v>68064.70999999912</v>
      </c>
      <c r="K69" s="81">
        <f t="shared" si="13"/>
        <v>130657.55000000003</v>
      </c>
      <c r="L69" s="81">
        <f t="shared" si="14"/>
        <v>99831.15000000004</v>
      </c>
      <c r="M69" s="81">
        <f t="shared" si="15"/>
        <v>7405.739999999987</v>
      </c>
      <c r="N69" s="44">
        <f aca="true" t="shared" si="16" ref="N69:N81">_xlfn.IFERROR(H69/D69,"")</f>
        <v>1.4937565804869721</v>
      </c>
      <c r="O69" s="44">
        <f aca="true" t="shared" si="17" ref="O69:O81">_xlfn.IFERROR(H69/F69,"")</f>
        <v>2.73613069192736</v>
      </c>
      <c r="P69" s="44">
        <f aca="true" t="shared" si="18" ref="P69:P81">_xlfn.IFERROR(H69/E69,"")</f>
        <v>1.9410548969074601</v>
      </c>
    </row>
    <row r="70" spans="1:16" s="45" customFormat="1" ht="23.25" customHeight="1">
      <c r="A70" s="93" t="s">
        <v>62</v>
      </c>
      <c r="B70" s="93"/>
      <c r="C70" s="93"/>
      <c r="D70" s="65">
        <f>D5+D22</f>
        <v>15879177.22</v>
      </c>
      <c r="E70" s="65">
        <f>E5+E22</f>
        <v>26581534.120000005</v>
      </c>
      <c r="F70" s="65">
        <f>F5+F22</f>
        <v>17207254.12</v>
      </c>
      <c r="G70" s="65">
        <f>G5+G22</f>
        <v>1890169.5</v>
      </c>
      <c r="H70" s="65">
        <f>H5+H22</f>
        <v>17645833.18</v>
      </c>
      <c r="I70" s="65">
        <f>I5+I22</f>
        <v>1979681.8900000006</v>
      </c>
      <c r="J70" s="38">
        <f t="shared" si="12"/>
        <v>1766655.959999999</v>
      </c>
      <c r="K70" s="38">
        <f t="shared" si="13"/>
        <v>438579.05999999866</v>
      </c>
      <c r="L70" s="38">
        <f t="shared" si="14"/>
        <v>-8935700.940000005</v>
      </c>
      <c r="M70" s="38">
        <f t="shared" si="15"/>
        <v>89512.3900000006</v>
      </c>
      <c r="N70" s="39">
        <f t="shared" si="16"/>
        <v>1.1112561397560874</v>
      </c>
      <c r="O70" s="39">
        <f t="shared" si="17"/>
        <v>1.0254880329506053</v>
      </c>
      <c r="P70" s="39">
        <f t="shared" si="18"/>
        <v>0.6638380275697946</v>
      </c>
    </row>
    <row r="71" spans="1:16" ht="28.5" customHeight="1">
      <c r="A71" s="94"/>
      <c r="B71" s="97"/>
      <c r="C71" s="37" t="s">
        <v>63</v>
      </c>
      <c r="D71" s="36">
        <f>SUM(D72:D80)</f>
        <v>15072275.42</v>
      </c>
      <c r="E71" s="36">
        <f>SUM(E72:E80)</f>
        <v>28419756.46</v>
      </c>
      <c r="F71" s="36">
        <f>SUM(F72:F80)</f>
        <v>18303380.87</v>
      </c>
      <c r="G71" s="36">
        <f>SUM(G72:G80)</f>
        <v>2886241.43</v>
      </c>
      <c r="H71" s="36">
        <f>SUM(H72:H80)</f>
        <v>18155017.459999997</v>
      </c>
      <c r="I71" s="36">
        <f>SUM(I72:I80)</f>
        <v>2886340.97</v>
      </c>
      <c r="J71" s="36">
        <f>SUM(J72:J80)</f>
        <v>3082742.040000002</v>
      </c>
      <c r="K71" s="38">
        <f t="shared" si="13"/>
        <v>-148363.41000000387</v>
      </c>
      <c r="L71" s="38">
        <f t="shared" si="14"/>
        <v>-10264739.000000004</v>
      </c>
      <c r="M71" s="38">
        <f t="shared" si="15"/>
        <v>99.54000000003725</v>
      </c>
      <c r="N71" s="39">
        <f t="shared" si="16"/>
        <v>1.2045306335040418</v>
      </c>
      <c r="O71" s="39">
        <f t="shared" si="17"/>
        <v>0.9918942073568945</v>
      </c>
      <c r="P71" s="39">
        <f t="shared" si="18"/>
        <v>0.6388167852723393</v>
      </c>
    </row>
    <row r="72" spans="1:16" ht="31.5">
      <c r="A72" s="94"/>
      <c r="B72" s="97"/>
      <c r="C72" s="16" t="s">
        <v>64</v>
      </c>
      <c r="D72" s="30">
        <v>539943.4</v>
      </c>
      <c r="E72" s="3">
        <v>384548</v>
      </c>
      <c r="F72" s="3">
        <v>351689.9</v>
      </c>
      <c r="G72" s="3">
        <v>0</v>
      </c>
      <c r="H72" s="3">
        <v>369367.6</v>
      </c>
      <c r="I72" s="3">
        <v>0</v>
      </c>
      <c r="J72" s="3">
        <f>H72-D72</f>
        <v>-170575.80000000005</v>
      </c>
      <c r="K72" s="3">
        <f>H72-F72</f>
        <v>17677.699999999953</v>
      </c>
      <c r="L72" s="3">
        <f>H72-E72</f>
        <v>-15180.400000000023</v>
      </c>
      <c r="M72" s="3">
        <f>I72-G72</f>
        <v>0</v>
      </c>
      <c r="N72" s="33">
        <f t="shared" si="16"/>
        <v>0.6840857763980446</v>
      </c>
      <c r="O72" s="33">
        <f t="shared" si="17"/>
        <v>1.0502650204057606</v>
      </c>
      <c r="P72" s="33">
        <f t="shared" si="18"/>
        <v>0.9605240438124759</v>
      </c>
    </row>
    <row r="73" spans="1:16" ht="18" customHeight="1">
      <c r="A73" s="94"/>
      <c r="B73" s="97"/>
      <c r="C73" s="17" t="s">
        <v>65</v>
      </c>
      <c r="D73" s="30">
        <v>3444043.46</v>
      </c>
      <c r="E73" s="3">
        <v>9783235.25</v>
      </c>
      <c r="F73" s="3">
        <v>5124010.03</v>
      </c>
      <c r="G73" s="30">
        <v>1777637.9900000002</v>
      </c>
      <c r="H73" s="30">
        <v>5124010.03</v>
      </c>
      <c r="I73" s="30">
        <v>1777637.9900000002</v>
      </c>
      <c r="J73" s="3">
        <f aca="true" t="shared" si="19" ref="J73:J78">H73-D73</f>
        <v>1679966.5700000003</v>
      </c>
      <c r="K73" s="3">
        <f>H73-F73</f>
        <v>0</v>
      </c>
      <c r="L73" s="3">
        <f>H73-E73</f>
        <v>-4659225.22</v>
      </c>
      <c r="M73" s="3">
        <f>I73-G73</f>
        <v>0</v>
      </c>
      <c r="N73" s="33">
        <f t="shared" si="16"/>
        <v>1.487789015879608</v>
      </c>
      <c r="O73" s="33">
        <f t="shared" si="17"/>
        <v>1</v>
      </c>
      <c r="P73" s="33">
        <f t="shared" si="18"/>
        <v>0.5237541466663597</v>
      </c>
    </row>
    <row r="74" spans="1:16" ht="18" customHeight="1">
      <c r="A74" s="94"/>
      <c r="B74" s="97"/>
      <c r="C74" s="17" t="s">
        <v>66</v>
      </c>
      <c r="D74" s="30">
        <v>7921871.4399999995</v>
      </c>
      <c r="E74" s="3">
        <v>12310368.53</v>
      </c>
      <c r="F74" s="3">
        <v>8671349.89</v>
      </c>
      <c r="G74" s="30">
        <v>648558.51</v>
      </c>
      <c r="H74" s="30">
        <v>8671349.89</v>
      </c>
      <c r="I74" s="30">
        <v>648558.51</v>
      </c>
      <c r="J74" s="3">
        <f t="shared" si="19"/>
        <v>749478.4500000011</v>
      </c>
      <c r="K74" s="3">
        <f>H74-F74</f>
        <v>0</v>
      </c>
      <c r="L74" s="3">
        <f t="shared" si="14"/>
        <v>-3639018.6399999987</v>
      </c>
      <c r="M74" s="3">
        <f>I74-G74</f>
        <v>0</v>
      </c>
      <c r="N74" s="33">
        <f t="shared" si="16"/>
        <v>1.0946087620427227</v>
      </c>
      <c r="O74" s="33">
        <f t="shared" si="17"/>
        <v>1</v>
      </c>
      <c r="P74" s="33">
        <f t="shared" si="18"/>
        <v>0.704394012971113</v>
      </c>
    </row>
    <row r="75" spans="1:16" ht="18" customHeight="1">
      <c r="A75" s="94"/>
      <c r="B75" s="97"/>
      <c r="C75" s="8" t="s">
        <v>67</v>
      </c>
      <c r="D75" s="30">
        <v>3122148.91</v>
      </c>
      <c r="E75" s="3">
        <v>5438749.75</v>
      </c>
      <c r="F75" s="3">
        <v>3653476.12</v>
      </c>
      <c r="G75" s="3">
        <v>460044.93</v>
      </c>
      <c r="H75" s="3">
        <v>3653476.12</v>
      </c>
      <c r="I75" s="3">
        <v>460044.93</v>
      </c>
      <c r="J75" s="3">
        <f t="shared" si="19"/>
        <v>531327.21</v>
      </c>
      <c r="K75" s="3">
        <f>H75-F75</f>
        <v>0</v>
      </c>
      <c r="L75" s="3">
        <f t="shared" si="14"/>
        <v>-1785273.63</v>
      </c>
      <c r="M75" s="3">
        <f t="shared" si="15"/>
        <v>0</v>
      </c>
      <c r="N75" s="33">
        <f t="shared" si="16"/>
        <v>1.1701799706920448</v>
      </c>
      <c r="O75" s="33">
        <f t="shared" si="17"/>
        <v>1</v>
      </c>
      <c r="P75" s="33">
        <f t="shared" si="18"/>
        <v>0.6717492600206509</v>
      </c>
    </row>
    <row r="76" spans="1:16" ht="31.5">
      <c r="A76" s="95"/>
      <c r="B76" s="98"/>
      <c r="C76" s="8" t="s">
        <v>83</v>
      </c>
      <c r="D76" s="30">
        <v>4.06</v>
      </c>
      <c r="E76" s="3"/>
      <c r="F76" s="3">
        <v>0</v>
      </c>
      <c r="G76" s="3"/>
      <c r="H76" s="3">
        <v>941.4</v>
      </c>
      <c r="I76" s="3">
        <v>17.23</v>
      </c>
      <c r="J76" s="3">
        <f t="shared" si="19"/>
        <v>937.34</v>
      </c>
      <c r="K76" s="3">
        <f>H76-F76</f>
        <v>941.4</v>
      </c>
      <c r="L76" s="3">
        <f>H76-E76</f>
        <v>941.4</v>
      </c>
      <c r="M76" s="3">
        <f t="shared" si="15"/>
        <v>17.23</v>
      </c>
      <c r="N76" s="34">
        <f t="shared" si="16"/>
        <v>231.87192118226602</v>
      </c>
      <c r="O76" s="33">
        <f t="shared" si="17"/>
      </c>
      <c r="P76" s="34">
        <f t="shared" si="18"/>
      </c>
    </row>
    <row r="77" spans="1:16" ht="21" customHeight="1">
      <c r="A77" s="94"/>
      <c r="B77" s="97"/>
      <c r="C77" s="28" t="s">
        <v>68</v>
      </c>
      <c r="D77" s="30">
        <v>62010.44</v>
      </c>
      <c r="E77" s="3">
        <v>494848.05999999994</v>
      </c>
      <c r="F77" s="3">
        <v>494848.05999999994</v>
      </c>
      <c r="G77" s="3">
        <v>0</v>
      </c>
      <c r="H77" s="3">
        <v>494848.06</v>
      </c>
      <c r="I77" s="3">
        <v>0</v>
      </c>
      <c r="J77" s="3">
        <f t="shared" si="19"/>
        <v>432837.62</v>
      </c>
      <c r="K77" s="3">
        <f>H77-F77</f>
        <v>0</v>
      </c>
      <c r="L77" s="3">
        <f>H77-E77</f>
        <v>0</v>
      </c>
      <c r="M77" s="3">
        <f>I77-G77</f>
        <v>0</v>
      </c>
      <c r="N77" s="33">
        <f t="shared" si="16"/>
        <v>7.980076580653193</v>
      </c>
      <c r="O77" s="33">
        <f t="shared" si="17"/>
        <v>1.0000000000000002</v>
      </c>
      <c r="P77" s="33">
        <f t="shared" si="18"/>
        <v>1.0000000000000002</v>
      </c>
    </row>
    <row r="78" spans="1:16" ht="52.5" customHeight="1">
      <c r="A78" s="96"/>
      <c r="B78" s="99"/>
      <c r="C78" s="28" t="s">
        <v>86</v>
      </c>
      <c r="D78" s="30">
        <v>-1.62</v>
      </c>
      <c r="E78" s="57"/>
      <c r="F78" s="57"/>
      <c r="G78" s="57"/>
      <c r="H78" s="57"/>
      <c r="I78" s="57">
        <v>0</v>
      </c>
      <c r="J78" s="3">
        <f t="shared" si="19"/>
        <v>1.62</v>
      </c>
      <c r="K78" s="3">
        <f>H78-F78</f>
        <v>0</v>
      </c>
      <c r="L78" s="3">
        <f>H78-E78</f>
        <v>0</v>
      </c>
      <c r="M78" s="3">
        <f t="shared" si="15"/>
        <v>0</v>
      </c>
      <c r="N78" s="34">
        <f t="shared" si="16"/>
        <v>0</v>
      </c>
      <c r="O78" s="33">
        <f t="shared" si="17"/>
      </c>
      <c r="P78" s="34">
        <f t="shared" si="18"/>
      </c>
    </row>
    <row r="79" spans="1:16" ht="31.5">
      <c r="A79" s="94"/>
      <c r="B79" s="97"/>
      <c r="C79" s="6" t="s">
        <v>69</v>
      </c>
      <c r="D79" s="30">
        <v>322724.93000000005</v>
      </c>
      <c r="E79" s="5">
        <v>8006.87</v>
      </c>
      <c r="F79" s="5">
        <v>8006.87</v>
      </c>
      <c r="G79" s="5">
        <v>0</v>
      </c>
      <c r="H79" s="5">
        <v>159944.07</v>
      </c>
      <c r="I79" s="5">
        <v>79.31</v>
      </c>
      <c r="J79" s="3">
        <f t="shared" si="12"/>
        <v>-162780.86000000004</v>
      </c>
      <c r="K79" s="3">
        <f t="shared" si="13"/>
        <v>151937.2</v>
      </c>
      <c r="L79" s="3">
        <f>H79-E79</f>
        <v>151937.2</v>
      </c>
      <c r="M79" s="3">
        <f t="shared" si="15"/>
        <v>79.31</v>
      </c>
      <c r="N79" s="33">
        <f t="shared" si="16"/>
        <v>0.4956049413350248</v>
      </c>
      <c r="O79" s="33">
        <f t="shared" si="17"/>
        <v>19.97585448496104</v>
      </c>
      <c r="P79" s="33">
        <f t="shared" si="18"/>
        <v>19.97585448496104</v>
      </c>
    </row>
    <row r="80" spans="1:16" ht="18" customHeight="1">
      <c r="A80" s="94"/>
      <c r="B80" s="97"/>
      <c r="C80" s="6" t="s">
        <v>70</v>
      </c>
      <c r="D80" s="30">
        <v>-340469.6</v>
      </c>
      <c r="E80" s="3">
        <v>0</v>
      </c>
      <c r="F80" s="3">
        <v>0</v>
      </c>
      <c r="G80" s="3">
        <v>0</v>
      </c>
      <c r="H80" s="3">
        <v>-318919.71</v>
      </c>
      <c r="I80" s="3">
        <v>3</v>
      </c>
      <c r="J80" s="3">
        <f t="shared" si="12"/>
        <v>21549.889999999956</v>
      </c>
      <c r="K80" s="3">
        <f t="shared" si="13"/>
        <v>-318919.71</v>
      </c>
      <c r="L80" s="3">
        <f t="shared" si="14"/>
        <v>-318919.71</v>
      </c>
      <c r="M80" s="3">
        <f t="shared" si="15"/>
        <v>3</v>
      </c>
      <c r="N80" s="33">
        <f t="shared" si="16"/>
        <v>0.9367053916120559</v>
      </c>
      <c r="O80" s="33">
        <f t="shared" si="17"/>
      </c>
      <c r="P80" s="33">
        <f t="shared" si="18"/>
      </c>
    </row>
    <row r="81" spans="1:16" ht="30" customHeight="1">
      <c r="A81" s="89" t="s">
        <v>71</v>
      </c>
      <c r="B81" s="89"/>
      <c r="C81" s="89"/>
      <c r="D81" s="82">
        <f>D70+D71</f>
        <v>30951452.64</v>
      </c>
      <c r="E81" s="82">
        <f>E70+E71</f>
        <v>55001290.580000006</v>
      </c>
      <c r="F81" s="82">
        <f>F70+F71</f>
        <v>35510634.99</v>
      </c>
      <c r="G81" s="82">
        <f>G70+G71</f>
        <v>4776410.93</v>
      </c>
      <c r="H81" s="82">
        <f>H70+H71</f>
        <v>35800850.64</v>
      </c>
      <c r="I81" s="82">
        <f>I70+I71</f>
        <v>4866022.860000001</v>
      </c>
      <c r="J81" s="82">
        <f>J70+J71</f>
        <v>4849398.000000001</v>
      </c>
      <c r="K81" s="82">
        <f>K70+K71</f>
        <v>290215.6499999948</v>
      </c>
      <c r="L81" s="66">
        <f t="shared" si="14"/>
        <v>-19200439.940000005</v>
      </c>
      <c r="M81" s="66">
        <f t="shared" si="15"/>
        <v>89611.93000000156</v>
      </c>
      <c r="N81" s="67">
        <f t="shared" si="16"/>
        <v>1.156677557476992</v>
      </c>
      <c r="O81" s="67">
        <f t="shared" si="17"/>
        <v>1.008172640395806</v>
      </c>
      <c r="P81" s="67">
        <f t="shared" si="18"/>
        <v>0.6509092834453994</v>
      </c>
    </row>
    <row r="82" spans="1:16" ht="15.75">
      <c r="A82" s="18" t="s">
        <v>72</v>
      </c>
      <c r="B82" s="19"/>
      <c r="C82" s="20"/>
      <c r="D82" s="50"/>
      <c r="E82" s="21"/>
      <c r="F82" s="21"/>
      <c r="G82" s="21"/>
      <c r="H82" s="21"/>
      <c r="I82" s="21"/>
      <c r="J82" s="21"/>
      <c r="K82" s="21"/>
      <c r="L82" s="21"/>
      <c r="M82" s="21"/>
      <c r="N82" s="22"/>
      <c r="O82" s="23"/>
      <c r="P82" s="22"/>
    </row>
  </sheetData>
  <sheetProtection/>
  <autoFilter ref="A4:P83"/>
  <mergeCells count="35">
    <mergeCell ref="A27:A29"/>
    <mergeCell ref="B27:B29"/>
    <mergeCell ref="H3:I3"/>
    <mergeCell ref="J3:M3"/>
    <mergeCell ref="N3:N4"/>
    <mergeCell ref="A23:A26"/>
    <mergeCell ref="B23:B26"/>
    <mergeCell ref="A6:A17"/>
    <mergeCell ref="A22:B22"/>
    <mergeCell ref="A59:A60"/>
    <mergeCell ref="B59:B60"/>
    <mergeCell ref="A30:A37"/>
    <mergeCell ref="B30:B37"/>
    <mergeCell ref="A38:A47"/>
    <mergeCell ref="B38:B47"/>
    <mergeCell ref="A48:A49"/>
    <mergeCell ref="B48:B49"/>
    <mergeCell ref="A55:A58"/>
    <mergeCell ref="B55:B58"/>
    <mergeCell ref="B50:B54"/>
    <mergeCell ref="A50:A54"/>
    <mergeCell ref="A1:P1"/>
    <mergeCell ref="A3:A4"/>
    <mergeCell ref="B3:B4"/>
    <mergeCell ref="C3:C4"/>
    <mergeCell ref="D3:D4"/>
    <mergeCell ref="E3:G3"/>
    <mergeCell ref="O3:O4"/>
    <mergeCell ref="P3:P4"/>
    <mergeCell ref="A81:C81"/>
    <mergeCell ref="A61:A69"/>
    <mergeCell ref="B61:B69"/>
    <mergeCell ref="A70:C70"/>
    <mergeCell ref="A71:A80"/>
    <mergeCell ref="B71:B80"/>
  </mergeCells>
  <printOptions/>
  <pageMargins left="0" right="0" top="0.7480314960629921" bottom="0.4330708661417323" header="0.1968503937007874" footer="0.31496062992125984"/>
  <pageSetup fitToHeight="0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Юрьева Ольга Ивановна</dc:creator>
  <cp:keywords/>
  <dc:description/>
  <cp:lastModifiedBy>Постникова Татьяна Викторовна</cp:lastModifiedBy>
  <cp:lastPrinted>2023-10-02T09:39:15Z</cp:lastPrinted>
  <dcterms:created xsi:type="dcterms:W3CDTF">2015-02-26T11:08:47Z</dcterms:created>
  <dcterms:modified xsi:type="dcterms:W3CDTF">2023-10-03T12:24:45Z</dcterms:modified>
  <cp:category/>
  <cp:version/>
  <cp:contentType/>
  <cp:contentStatus/>
  <cp:revision>39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