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activeTab="0"/>
  </bookViews>
  <sheets>
    <sheet name="01.12.2023" sheetId="1" r:id="rId1"/>
  </sheets>
  <definedNames>
    <definedName name="_xlfn.IFERROR" hidden="1">#NAME?</definedName>
    <definedName name="_xlnm._FilterDatabase" localSheetId="0" hidden="1">'01.12.2023'!$A$4:$Q$86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'01.12.2023'!$3:$4</definedName>
    <definedName name="о">#REF!</definedName>
    <definedName name="_xlnm.Print_Area" localSheetId="0">'01.12.2023'!$A$1:$Q$85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<sst xmlns="http://schemas.openxmlformats.org/spreadsheetml/2006/main" count="138" uniqueCount="112">
  <si>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</si>
  <si>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</si>
  <si>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</si>
  <si>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</si>
  <si>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</si>
  <si>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</si>
  <si>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</si>
  <si>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</si>
  <si>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</si>
  <si>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</si>
  <si>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</si>
  <si>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</si>
  <si>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</si>
  <si>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</si>
  <si>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</si>
  <si>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</si>
  <si>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</si>
  <si>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</si>
  <si>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</si>
  <si>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</si>
  <si>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</si>
  <si>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</si>
  <si>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</si>
  <si>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</si>
  <si>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</si>
  <si>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</si>
  <si>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</si>
  <si>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</si>
  <si>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</si>
  <si>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</si>
  <si>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</si>
  <si>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</si>
  <si>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</si>
  <si>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</si>
  <si>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</si>
  <si>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</si>
  <si>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</si>
  <si>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</si>
  <si>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</si>
  <si>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</si>
  <si>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</si>
  <si>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</si>
  <si>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</si>
  <si>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</si>
  <si>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</si>
  <si>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</si>
  <si>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</si>
  <si>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</si>
  <si>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</si>
  <si>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</si>
  <si>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</si>
  <si>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</si>
  <si>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</si>
  <si>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</si>
  <si>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</si>
  <si>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</si>
  <si>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</si>
  <si>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</si>
  <si>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</si>
  <si>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</si>
  <si>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</si>
  <si>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</si>
  <si>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</si>
  <si>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</si>
  <si>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</si>
  <si>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</si>
  <si>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</si>
  <si>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</si>
  <si>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</si>
  <si>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</si>
  <si>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</si>
  <si>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</si>
  <si>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</si>
  <si>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</si>
  <si>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</si>
  <si>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</si>
  <si>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</si>
  <si>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</si>
  <si>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</si>
  <si>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</si>
  <si>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</si>
  <si>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</si>
  <si>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</si>
  <si>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</si>
  <si>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</si>
  <si>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</si>
  <si>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</si>
  <si>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</si>
  <si>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</si>
  <si>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</si>
  <si>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</si>
  <si>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</si>
  <si>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</si>
  <si>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</si>
  <si>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</si>
  <si>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</si>
  <si>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</si>
  <si>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</si>
  <si>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</si>
  <si>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</si>
  <si>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Плата за фактическое пользование</t>
  </si>
  <si>
    <t>Исполн. плана месяца</t>
  </si>
  <si>
    <t>факта 2023г. от факта 2022г.</t>
  </si>
  <si>
    <t>факта 2023г. от плана 2023г.</t>
  </si>
  <si>
    <t>Доходы от продажи земельных участков, находящихся в собственности городских округов</t>
  </si>
  <si>
    <t>Плата за увеличение площади земельных участков в результате перераспределения, находящихся в собственности городских округов</t>
  </si>
  <si>
    <t>январь-ноябрь</t>
  </si>
  <si>
    <t>ноябрь</t>
  </si>
  <si>
    <t>факта за ноября от плана ноября</t>
  </si>
  <si>
    <t>Восстановительная стоимость зеленых насаждений</t>
  </si>
  <si>
    <t>Факт с нач. 2022 года                 (по 30.11.22 вкл.)</t>
  </si>
  <si>
    <t>с нач. года на 01.12.2023 (по 30.11.2023 вкл.)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</si>
</sst>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0.0"/>
  </numFmts>
  <fonts count="42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164" fontId="6" fillId="0" borderId="11" xfId="0" applyNumberFormat="1" applyFont="1" applyFill="1" applyBorder="1" applyAlignment="1">
      <alignment horizontal="right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55" applyFont="1" applyFill="1" applyBorder="1" applyAlignment="1" applyProtection="1">
      <alignment/>
      <protection/>
    </xf>
    <xf numFmtId="0" fontId="3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64" fontId="5" fillId="0" borderId="12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164" fontId="0" fillId="0" borderId="0" xfId="0" applyNumberFormat="1" applyFont="1" applyFill="1" applyAlignment="1">
      <alignment/>
    </xf>
    <xf numFmtId="166" fontId="3" fillId="0" borderId="11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4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/>
    </xf>
    <xf numFmtId="167" fontId="4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vertical="center" wrapText="1"/>
    </xf>
    <xf numFmtId="167" fontId="4" fillId="0" borderId="1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Alignment="1">
      <alignment/>
    </xf>
    <xf numFmtId="167" fontId="5" fillId="0" borderId="12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wrapText="1"/>
    </xf>
    <xf numFmtId="167" fontId="0" fillId="0" borderId="0" xfId="0" applyNumberFormat="1" applyFont="1" applyFill="1" applyAlignment="1">
      <alignment horizontal="left"/>
    </xf>
    <xf numFmtId="164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wrapText="1"/>
    </xf>
    <xf numFmtId="165" fontId="6" fillId="0" borderId="11" xfId="0" applyNumberFormat="1" applyFont="1" applyFill="1" applyBorder="1" applyAlignment="1">
      <alignment horizontal="right" wrapText="1"/>
    </xf>
    <xf numFmtId="166" fontId="6" fillId="0" borderId="11" xfId="0" applyNumberFormat="1" applyFont="1" applyFill="1" applyBorder="1" applyAlignment="1">
      <alignment wrapText="1"/>
    </xf>
    <xf numFmtId="166" fontId="6" fillId="0" borderId="11" xfId="0" applyNumberFormat="1" applyFont="1" applyFill="1" applyBorder="1" applyAlignment="1">
      <alignment wrapText="1"/>
    </xf>
    <xf numFmtId="166" fontId="6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166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6" fontId="4" fillId="0" borderId="11" xfId="0" applyNumberFormat="1" applyFont="1" applyFill="1" applyBorder="1" applyAlignment="1">
      <alignment vertical="center" wrapText="1"/>
    </xf>
    <xf numFmtId="49" fontId="4" fillId="0" borderId="11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166" fontId="3" fillId="33" borderId="11" xfId="0" applyNumberFormat="1" applyFont="1" applyFill="1" applyBorder="1" applyAlignment="1">
      <alignment wrapText="1"/>
    </xf>
    <xf numFmtId="4" fontId="3" fillId="33" borderId="11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/>
    </xf>
    <xf numFmtId="166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horizontal="right" vertical="center" wrapText="1"/>
    </xf>
    <xf numFmtId="164" fontId="3" fillId="33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5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33" borderId="11" xfId="0" applyNumberFormat="1" applyFont="1" applyFill="1" applyBorder="1" applyAlignment="1">
      <alignment horizontal="right" wrapText="1"/>
    </xf>
    <xf numFmtId="165" fontId="6" fillId="33" borderId="11" xfId="0" applyNumberFormat="1" applyFont="1" applyFill="1" applyBorder="1" applyAlignment="1">
      <alignment horizontal="right" wrapText="1"/>
    </xf>
    <xf numFmtId="165" fontId="7" fillId="0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164" fontId="6" fillId="0" borderId="11" xfId="0" applyNumberFormat="1" applyFont="1" applyFill="1" applyBorder="1" applyAlignment="1">
      <alignment horizontal="right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horizontal="right" vertical="center" wrapText="1"/>
    </xf>
    <xf numFmtId="165" fontId="3" fillId="0" borderId="11" xfId="0" applyNumberFormat="1" applyFont="1" applyFill="1" applyBorder="1" applyAlignment="1">
      <alignment horizontal="right" vertical="center" wrapText="1"/>
    </xf>
    <xf numFmtId="164" fontId="3" fillId="0" borderId="11" xfId="0" applyNumberFormat="1" applyFont="1" applyFill="1" applyBorder="1" applyAlignment="1">
      <alignment vertical="center" wrapText="1"/>
    </xf>
    <xf numFmtId="164" fontId="3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vertical="center" wrapText="1"/>
    </xf>
    <xf numFmtId="165" fontId="6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wrapText="1"/>
    </xf>
    <xf numFmtId="165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top" wrapText="1"/>
    </xf>
    <xf numFmtId="167" fontId="4" fillId="0" borderId="13" xfId="0" applyNumberFormat="1" applyFont="1" applyFill="1" applyBorder="1" applyAlignment="1">
      <alignment horizontal="center" vertical="center" wrapText="1"/>
    </xf>
    <xf numFmtId="167" fontId="4" fillId="0" borderId="14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9" fontId="4" fillId="0" borderId="11" xfId="155" applyFont="1" applyFill="1" applyBorder="1" applyAlignment="1" applyProtection="1">
      <alignment horizontal="center" vertical="top" wrapText="1"/>
      <protection/>
    </xf>
    <xf numFmtId="166" fontId="4" fillId="0" borderId="11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6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</cellXfs>
  <cellStyles count="1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80" xfId="139"/>
    <cellStyle name="Обычный 81" xfId="140"/>
    <cellStyle name="Обычный 82" xfId="141"/>
    <cellStyle name="Обычный 83" xfId="142"/>
    <cellStyle name="Обычный 84" xfId="143"/>
    <cellStyle name="Обычный 85" xfId="144"/>
    <cellStyle name="Обычный 86" xfId="145"/>
    <cellStyle name="Обычный 87" xfId="146"/>
    <cellStyle name="Обычный 88" xfId="147"/>
    <cellStyle name="Обычный 89" xfId="148"/>
    <cellStyle name="Обычный 9" xfId="149"/>
    <cellStyle name="Обычный 90" xfId="150"/>
    <cellStyle name="Плохой" xfId="151"/>
    <cellStyle name="Пояснение" xfId="152"/>
    <cellStyle name="Примечание" xfId="153"/>
    <cellStyle name="Percent" xfId="154"/>
    <cellStyle name="Процентный 2" xfId="155"/>
    <cellStyle name="Процентный 2 2" xfId="156"/>
    <cellStyle name="Связанная ячейка" xfId="157"/>
    <cellStyle name="Текст предупреждения" xfId="158"/>
    <cellStyle name="Comma" xfId="159"/>
    <cellStyle name="Comma [0]" xfId="160"/>
    <cellStyle name="Финансовый 2" xfId="161"/>
    <cellStyle name="Финансовый 3" xfId="162"/>
    <cellStyle name="Хороший" xfId="1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tabSelected="1" zoomScale="89" zoomScaleNormal="89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C15" sqref="C15"/>
    </sheetView>
  </sheetViews>
  <sheetFormatPr defaultColWidth="9.00390625" defaultRowHeight="12.75"/>
  <cols>
    <col min="1" max="2" width="9.125" style="34" customWidth="1"/>
    <col min="3" max="3" width="65.75390625" style="34" customWidth="1"/>
    <col min="4" max="4" width="14.125" style="43" customWidth="1"/>
    <col min="5" max="5" width="14.375" style="34" customWidth="1"/>
    <col min="6" max="6" width="14.75390625" style="38" customWidth="1"/>
    <col min="7" max="7" width="13.375" style="38" customWidth="1"/>
    <col min="8" max="8" width="16.25390625" style="48" customWidth="1"/>
    <col min="9" max="9" width="13.875" style="48" customWidth="1"/>
    <col min="10" max="10" width="15.125" style="34" customWidth="1"/>
    <col min="11" max="11" width="14.375" style="34" customWidth="1"/>
    <col min="12" max="12" width="15.125" style="34" customWidth="1"/>
    <col min="13" max="13" width="13.75390625" style="34" customWidth="1"/>
    <col min="14" max="14" width="11.75390625" style="34" customWidth="1"/>
    <col min="15" max="15" width="10.00390625" style="34" customWidth="1"/>
    <col min="16" max="16" width="10.25390625" style="34" customWidth="1"/>
    <col min="17" max="17" width="11.625" style="34" customWidth="1"/>
    <col min="18" max="16384" width="9.125" style="34" customWidth="1"/>
  </cols>
  <sheetData>
    <row r="1" spans="1:17" ht="20.25">
      <c r="A1" s="146" t="s">
        <v>88</v>
      </c>
      <c r="B1" s="146"/>
      <c r="C1" s="146"/>
      <c r="D1" s="146"/>
      <c r="E1" s="146"/>
      <c r="F1" s="147"/>
      <c r="G1" s="147"/>
      <c r="H1" s="146"/>
      <c r="I1" s="146"/>
      <c r="J1" s="146"/>
      <c r="K1" s="146"/>
      <c r="L1" s="146"/>
      <c r="M1" s="146"/>
      <c r="N1" s="146"/>
      <c r="O1" s="146"/>
      <c r="P1" s="146"/>
      <c r="Q1" s="146"/>
    </row>
    <row r="2" spans="1:17" ht="20.25" customHeight="1">
      <c r="A2" s="24"/>
      <c r="B2" s="25"/>
      <c r="C2" s="23"/>
      <c r="D2" s="41"/>
      <c r="E2" s="23"/>
      <c r="F2" s="36"/>
      <c r="G2" s="36"/>
      <c r="H2" s="49"/>
      <c r="I2" s="49"/>
      <c r="J2" s="23"/>
      <c r="K2" s="23"/>
      <c r="L2" s="23"/>
      <c r="M2" s="23"/>
      <c r="N2" s="23"/>
      <c r="O2" s="40"/>
      <c r="P2" s="22"/>
      <c r="Q2" s="22" t="s">
        <v>0</v>
      </c>
    </row>
    <row r="3" spans="1:17" ht="20.25" customHeight="1">
      <c r="A3" s="148" t="s">
        <v>1</v>
      </c>
      <c r="B3" s="149" t="s">
        <v>2</v>
      </c>
      <c r="C3" s="150" t="s">
        <v>3</v>
      </c>
      <c r="D3" s="152" t="s">
        <v>110</v>
      </c>
      <c r="E3" s="118" t="s">
        <v>87</v>
      </c>
      <c r="F3" s="119"/>
      <c r="G3" s="120"/>
      <c r="H3" s="116" t="s">
        <v>89</v>
      </c>
      <c r="I3" s="117"/>
      <c r="J3" s="118" t="s">
        <v>4</v>
      </c>
      <c r="K3" s="119"/>
      <c r="L3" s="119"/>
      <c r="M3" s="120"/>
      <c r="N3" s="121" t="s">
        <v>99</v>
      </c>
      <c r="O3" s="154" t="s">
        <v>101</v>
      </c>
      <c r="P3" s="154" t="s">
        <v>97</v>
      </c>
      <c r="Q3" s="121" t="s">
        <v>98</v>
      </c>
    </row>
    <row r="4" spans="1:17" ht="66" customHeight="1">
      <c r="A4" s="148"/>
      <c r="B4" s="149"/>
      <c r="C4" s="151"/>
      <c r="D4" s="153"/>
      <c r="E4" s="1" t="s">
        <v>84</v>
      </c>
      <c r="F4" s="1" t="s">
        <v>106</v>
      </c>
      <c r="G4" s="1" t="s">
        <v>107</v>
      </c>
      <c r="H4" s="44" t="s">
        <v>111</v>
      </c>
      <c r="I4" s="47" t="s">
        <v>107</v>
      </c>
      <c r="J4" s="1" t="s">
        <v>102</v>
      </c>
      <c r="K4" s="1" t="s">
        <v>5</v>
      </c>
      <c r="L4" s="1" t="s">
        <v>103</v>
      </c>
      <c r="M4" s="1" t="s">
        <v>108</v>
      </c>
      <c r="N4" s="121"/>
      <c r="O4" s="154"/>
      <c r="P4" s="154"/>
      <c r="Q4" s="121"/>
    </row>
    <row r="5" spans="1:17" ht="25.5" customHeight="1">
      <c r="A5" s="74"/>
      <c r="B5" s="75"/>
      <c r="C5" s="76" t="s">
        <v>6</v>
      </c>
      <c r="D5" s="95">
        <f>D17+D19+D21+D18+D20</f>
        <v>15727875.020000005</v>
      </c>
      <c r="E5" s="95">
        <f>E17+E19+E21+E18+E20</f>
        <v>20002935.000000004</v>
      </c>
      <c r="F5" s="95">
        <f>F17+F19+F21+F18+F20</f>
        <v>15913020.400000002</v>
      </c>
      <c r="G5" s="95">
        <f>G17+G19+G21+G18+G20</f>
        <v>1468353.6</v>
      </c>
      <c r="H5" s="95">
        <f>H17+H19+H21+H18+H20</f>
        <v>16880365.080000002</v>
      </c>
      <c r="I5" s="95">
        <f>I17+I19+I21+I18+I20</f>
        <v>2056815.3399999996</v>
      </c>
      <c r="J5" s="90">
        <f>H5-D5</f>
        <v>1152490.0599999968</v>
      </c>
      <c r="K5" s="90">
        <f>H5-F5</f>
        <v>967344.6799999997</v>
      </c>
      <c r="L5" s="90">
        <f>H5-E5</f>
        <v>-3122569.920000002</v>
      </c>
      <c r="M5" s="90">
        <f>I5-G5</f>
        <v>588461.7399999995</v>
      </c>
      <c r="N5" s="89">
        <f aca="true" t="shared" si="0" ref="N5:N36">_xlfn.IFERROR(H5/D5,"")</f>
        <v>1.073276908580114</v>
      </c>
      <c r="O5" s="89">
        <f aca="true" t="shared" si="1" ref="O5:O36">_xlfn.IFERROR(I5/G5,"")</f>
        <v>1.4007629633625032</v>
      </c>
      <c r="P5" s="89">
        <f aca="true" t="shared" si="2" ref="P5:P36">_xlfn.IFERROR(H5/F5,"")</f>
        <v>1.0607895079428165</v>
      </c>
      <c r="Q5" s="89">
        <f aca="true" t="shared" si="3" ref="Q5:Q45">_xlfn.IFERROR(H5/E5,"")</f>
        <v>0.8438944124949663</v>
      </c>
    </row>
    <row r="6" spans="1:18" ht="18" customHeight="1">
      <c r="A6" s="128" t="s">
        <v>10</v>
      </c>
      <c r="B6" s="70" t="s">
        <v>11</v>
      </c>
      <c r="C6" s="4" t="s">
        <v>12</v>
      </c>
      <c r="D6" s="106">
        <v>10960962.840000004</v>
      </c>
      <c r="E6" s="107">
        <v>14848766.500000002</v>
      </c>
      <c r="F6" s="107">
        <v>12237245.600000001</v>
      </c>
      <c r="G6" s="107">
        <v>1381563.6</v>
      </c>
      <c r="H6" s="107">
        <v>12498591.540000003</v>
      </c>
      <c r="I6" s="107">
        <v>1369306.39</v>
      </c>
      <c r="J6" s="107">
        <f aca="true" t="shared" si="4" ref="J6:J60">H6-D6</f>
        <v>1537628.6999999993</v>
      </c>
      <c r="K6" s="107">
        <f aca="true" t="shared" si="5" ref="K6:K69">H6-F6</f>
        <v>261345.94000000134</v>
      </c>
      <c r="L6" s="107">
        <f aca="true" t="shared" si="6" ref="L6:L69">H6-E6</f>
        <v>-2350174.959999999</v>
      </c>
      <c r="M6" s="107">
        <f>I6-G6</f>
        <v>-12257.210000000196</v>
      </c>
      <c r="N6" s="108">
        <f t="shared" si="0"/>
        <v>1.1402822655678302</v>
      </c>
      <c r="O6" s="108">
        <f t="shared" si="1"/>
        <v>0.9911280161115998</v>
      </c>
      <c r="P6" s="108">
        <f t="shared" si="2"/>
        <v>1.021356598416232</v>
      </c>
      <c r="Q6" s="108">
        <f t="shared" si="3"/>
        <v>0.8417259130581656</v>
      </c>
      <c r="R6" s="35"/>
    </row>
    <row r="7" spans="1:18" ht="18" customHeight="1">
      <c r="A7" s="123"/>
      <c r="B7" s="70" t="s">
        <v>7</v>
      </c>
      <c r="C7" s="2" t="s">
        <v>8</v>
      </c>
      <c r="D7" s="109">
        <v>68931.9</v>
      </c>
      <c r="E7" s="110">
        <v>80057.5</v>
      </c>
      <c r="F7" s="110">
        <v>73120</v>
      </c>
      <c r="G7" s="110">
        <v>6725</v>
      </c>
      <c r="H7" s="107">
        <v>72058.82</v>
      </c>
      <c r="I7" s="107">
        <v>6632.61</v>
      </c>
      <c r="J7" s="110">
        <f>H7-D7</f>
        <v>3126.920000000013</v>
      </c>
      <c r="K7" s="110">
        <f>H7-F7</f>
        <v>-1061.179999999993</v>
      </c>
      <c r="L7" s="110">
        <f>H7-E7</f>
        <v>-7998.679999999993</v>
      </c>
      <c r="M7" s="110">
        <f>I7-G7</f>
        <v>-92.39000000000033</v>
      </c>
      <c r="N7" s="108">
        <f t="shared" si="0"/>
        <v>1.045362451927192</v>
      </c>
      <c r="O7" s="108">
        <f t="shared" si="1"/>
        <v>0.9862617100371747</v>
      </c>
      <c r="P7" s="108">
        <f t="shared" si="2"/>
        <v>0.9854871444201314</v>
      </c>
      <c r="Q7" s="108">
        <f t="shared" si="3"/>
        <v>0.9000883115260907</v>
      </c>
      <c r="R7" s="35"/>
    </row>
    <row r="8" spans="1:18" ht="18" customHeight="1">
      <c r="A8" s="123"/>
      <c r="B8" s="70" t="s">
        <v>11</v>
      </c>
      <c r="C8" s="27" t="s">
        <v>90</v>
      </c>
      <c r="D8" s="106"/>
      <c r="E8" s="106">
        <v>1204375.9</v>
      </c>
      <c r="F8" s="106">
        <v>1174375.9</v>
      </c>
      <c r="G8" s="106">
        <v>50000</v>
      </c>
      <c r="H8" s="107">
        <v>1030165.94</v>
      </c>
      <c r="I8" s="107">
        <v>32924.85999999999</v>
      </c>
      <c r="J8" s="107">
        <f>H8-D8</f>
        <v>1030165.94</v>
      </c>
      <c r="K8" s="107">
        <f>H8-F8</f>
        <v>-144209.95999999996</v>
      </c>
      <c r="L8" s="107">
        <f>H8-E8</f>
        <v>-174209.95999999996</v>
      </c>
      <c r="M8" s="107">
        <f aca="true" t="shared" si="7" ref="M8:M69">I8-G8</f>
        <v>-17075.140000000007</v>
      </c>
      <c r="N8" s="108">
        <f t="shared" si="0"/>
      </c>
      <c r="O8" s="108">
        <f t="shared" si="1"/>
        <v>0.6584971999999999</v>
      </c>
      <c r="P8" s="108">
        <f t="shared" si="2"/>
        <v>0.877202895597568</v>
      </c>
      <c r="Q8" s="108">
        <f t="shared" si="3"/>
        <v>0.8553525024869727</v>
      </c>
      <c r="R8" s="35"/>
    </row>
    <row r="9" spans="1:18" ht="18" customHeight="1">
      <c r="A9" s="123"/>
      <c r="B9" s="70" t="s">
        <v>11</v>
      </c>
      <c r="C9" s="4" t="s">
        <v>13</v>
      </c>
      <c r="D9" s="106">
        <v>325.60999999999996</v>
      </c>
      <c r="E9" s="107">
        <v>0</v>
      </c>
      <c r="F9" s="107">
        <v>0</v>
      </c>
      <c r="G9" s="107">
        <v>0</v>
      </c>
      <c r="H9" s="107">
        <v>-1470.16</v>
      </c>
      <c r="I9" s="107">
        <v>101.94999999999999</v>
      </c>
      <c r="J9" s="107">
        <f>H9-D9</f>
        <v>-1795.77</v>
      </c>
      <c r="K9" s="107">
        <f>H9-F9</f>
        <v>-1470.16</v>
      </c>
      <c r="L9" s="107">
        <f t="shared" si="6"/>
        <v>-1470.16</v>
      </c>
      <c r="M9" s="107">
        <f t="shared" si="7"/>
        <v>101.94999999999999</v>
      </c>
      <c r="N9" s="108">
        <f t="shared" si="0"/>
        <v>-4.515094745247382</v>
      </c>
      <c r="O9" s="108">
        <f t="shared" si="1"/>
      </c>
      <c r="P9" s="108">
        <f t="shared" si="2"/>
      </c>
      <c r="Q9" s="108">
        <f t="shared" si="3"/>
      </c>
      <c r="R9" s="35"/>
    </row>
    <row r="10" spans="1:18" ht="18" customHeight="1">
      <c r="A10" s="123"/>
      <c r="B10" s="70" t="s">
        <v>11</v>
      </c>
      <c r="C10" s="4" t="s">
        <v>14</v>
      </c>
      <c r="D10" s="106">
        <v>4125.06</v>
      </c>
      <c r="E10" s="107">
        <v>4690.3</v>
      </c>
      <c r="F10" s="107">
        <v>4690.3</v>
      </c>
      <c r="G10" s="107">
        <v>0</v>
      </c>
      <c r="H10" s="107">
        <v>-1484.02</v>
      </c>
      <c r="I10" s="107">
        <v>2.42</v>
      </c>
      <c r="J10" s="107">
        <f t="shared" si="4"/>
        <v>-5609.08</v>
      </c>
      <c r="K10" s="107">
        <f t="shared" si="5"/>
        <v>-6174.32</v>
      </c>
      <c r="L10" s="107">
        <f t="shared" si="6"/>
        <v>-6174.32</v>
      </c>
      <c r="M10" s="107">
        <f t="shared" si="7"/>
        <v>2.42</v>
      </c>
      <c r="N10" s="108">
        <f t="shared" si="0"/>
        <v>-0.3597571914105491</v>
      </c>
      <c r="O10" s="108">
        <f t="shared" si="1"/>
      </c>
      <c r="P10" s="108">
        <f t="shared" si="2"/>
        <v>-0.3164019359102829</v>
      </c>
      <c r="Q10" s="108">
        <f t="shared" si="3"/>
        <v>-0.3164019359102829</v>
      </c>
      <c r="R10" s="35"/>
    </row>
    <row r="11" spans="1:18" ht="18" customHeight="1">
      <c r="A11" s="123"/>
      <c r="B11" s="70" t="s">
        <v>11</v>
      </c>
      <c r="C11" s="4" t="s">
        <v>92</v>
      </c>
      <c r="D11" s="106">
        <v>165080.59</v>
      </c>
      <c r="E11" s="107">
        <v>314766.5</v>
      </c>
      <c r="F11" s="107">
        <v>158829</v>
      </c>
      <c r="G11" s="107">
        <v>0</v>
      </c>
      <c r="H11" s="107">
        <v>131915.75999999998</v>
      </c>
      <c r="I11" s="107">
        <v>-6653.320000000001</v>
      </c>
      <c r="J11" s="107">
        <f t="shared" si="4"/>
        <v>-33164.830000000016</v>
      </c>
      <c r="K11" s="107">
        <f t="shared" si="5"/>
        <v>-26913.24000000002</v>
      </c>
      <c r="L11" s="107">
        <f t="shared" si="6"/>
        <v>-182850.74000000002</v>
      </c>
      <c r="M11" s="107">
        <f t="shared" si="7"/>
        <v>-6653.320000000001</v>
      </c>
      <c r="N11" s="108">
        <f t="shared" si="0"/>
        <v>0.7990991551459804</v>
      </c>
      <c r="O11" s="108">
        <f t="shared" si="1"/>
      </c>
      <c r="P11" s="108">
        <f t="shared" si="2"/>
        <v>0.8305521032053339</v>
      </c>
      <c r="Q11" s="108">
        <f t="shared" si="3"/>
        <v>0.41909084988396156</v>
      </c>
      <c r="R11" s="35"/>
    </row>
    <row r="12" spans="1:18" ht="18" customHeight="1">
      <c r="A12" s="123"/>
      <c r="B12" s="70" t="s">
        <v>15</v>
      </c>
      <c r="C12" s="4" t="s">
        <v>16</v>
      </c>
      <c r="D12" s="106">
        <v>767708.7000000001</v>
      </c>
      <c r="E12" s="107">
        <v>1083466.2</v>
      </c>
      <c r="F12" s="107">
        <v>108100</v>
      </c>
      <c r="G12" s="107">
        <v>5300</v>
      </c>
      <c r="H12" s="107">
        <v>931191.5900000001</v>
      </c>
      <c r="I12" s="107">
        <v>458588.43</v>
      </c>
      <c r="J12" s="107">
        <f t="shared" si="4"/>
        <v>163482.89</v>
      </c>
      <c r="K12" s="107">
        <f t="shared" si="5"/>
        <v>823091.5900000001</v>
      </c>
      <c r="L12" s="107">
        <f t="shared" si="6"/>
        <v>-152274.60999999987</v>
      </c>
      <c r="M12" s="107">
        <f t="shared" si="7"/>
        <v>453288.43</v>
      </c>
      <c r="N12" s="108">
        <f t="shared" si="0"/>
        <v>1.2129491172888884</v>
      </c>
      <c r="O12" s="108">
        <f t="shared" si="1"/>
        <v>86.52611886792452</v>
      </c>
      <c r="P12" s="108">
        <f t="shared" si="2"/>
        <v>8.61416827012026</v>
      </c>
      <c r="Q12" s="108">
        <f t="shared" si="3"/>
        <v>0.859456058712307</v>
      </c>
      <c r="R12" s="35"/>
    </row>
    <row r="13" spans="1:18" ht="18" customHeight="1">
      <c r="A13" s="123"/>
      <c r="B13" s="70" t="s">
        <v>76</v>
      </c>
      <c r="C13" s="4" t="s">
        <v>95</v>
      </c>
      <c r="D13" s="106">
        <v>1355509.22</v>
      </c>
      <c r="E13" s="107">
        <v>0</v>
      </c>
      <c r="F13" s="107">
        <v>0</v>
      </c>
      <c r="G13" s="107">
        <v>0</v>
      </c>
      <c r="H13" s="107">
        <v>0</v>
      </c>
      <c r="I13" s="107">
        <v>0</v>
      </c>
      <c r="J13" s="107">
        <f t="shared" si="4"/>
        <v>-1355509.22</v>
      </c>
      <c r="K13" s="107">
        <f t="shared" si="5"/>
        <v>0</v>
      </c>
      <c r="L13" s="107">
        <f t="shared" si="6"/>
        <v>0</v>
      </c>
      <c r="M13" s="107">
        <f t="shared" si="7"/>
        <v>0</v>
      </c>
      <c r="N13" s="108">
        <f t="shared" si="0"/>
        <v>0</v>
      </c>
      <c r="O13" s="108">
        <f t="shared" si="1"/>
      </c>
      <c r="P13" s="108">
        <f t="shared" si="2"/>
      </c>
      <c r="Q13" s="108">
        <f t="shared" si="3"/>
      </c>
      <c r="R13" s="35"/>
    </row>
    <row r="14" spans="1:18" ht="18" customHeight="1">
      <c r="A14" s="123"/>
      <c r="B14" s="70" t="s">
        <v>15</v>
      </c>
      <c r="C14" s="4" t="s">
        <v>17</v>
      </c>
      <c r="D14" s="106">
        <v>2199058.6300000004</v>
      </c>
      <c r="E14" s="107">
        <v>2237196.9</v>
      </c>
      <c r="F14" s="107">
        <v>1949700</v>
      </c>
      <c r="G14" s="107">
        <v>4800</v>
      </c>
      <c r="H14" s="107">
        <v>2032191.8000000003</v>
      </c>
      <c r="I14" s="107">
        <v>176875.91999999998</v>
      </c>
      <c r="J14" s="107">
        <f t="shared" si="4"/>
        <v>-166866.83000000007</v>
      </c>
      <c r="K14" s="107">
        <f t="shared" si="5"/>
        <v>82491.80000000028</v>
      </c>
      <c r="L14" s="107">
        <f t="shared" si="6"/>
        <v>-205005.09999999963</v>
      </c>
      <c r="M14" s="107">
        <f t="shared" si="7"/>
        <v>172075.91999999998</v>
      </c>
      <c r="N14" s="108">
        <f t="shared" si="0"/>
        <v>0.9241189717620216</v>
      </c>
      <c r="O14" s="108">
        <f t="shared" si="1"/>
        <v>36.849149999999995</v>
      </c>
      <c r="P14" s="108">
        <f t="shared" si="2"/>
        <v>1.0423099964097042</v>
      </c>
      <c r="Q14" s="108">
        <f t="shared" si="3"/>
        <v>0.9083651957500926</v>
      </c>
      <c r="R14" s="35"/>
    </row>
    <row r="15" spans="1:18" ht="18" customHeight="1">
      <c r="A15" s="123"/>
      <c r="B15" s="70" t="s">
        <v>18</v>
      </c>
      <c r="C15" s="4" t="s">
        <v>19</v>
      </c>
      <c r="D15" s="106">
        <v>205103.81</v>
      </c>
      <c r="E15" s="107">
        <v>228385.6</v>
      </c>
      <c r="F15" s="107">
        <v>205860.6</v>
      </c>
      <c r="G15" s="107">
        <v>19870</v>
      </c>
      <c r="H15" s="107">
        <v>186634.9</v>
      </c>
      <c r="I15" s="107">
        <v>18759.79</v>
      </c>
      <c r="J15" s="107">
        <f t="shared" si="4"/>
        <v>-18468.910000000003</v>
      </c>
      <c r="K15" s="107">
        <f t="shared" si="5"/>
        <v>-19225.70000000001</v>
      </c>
      <c r="L15" s="107">
        <f t="shared" si="6"/>
        <v>-41750.70000000001</v>
      </c>
      <c r="M15" s="107">
        <f t="shared" si="7"/>
        <v>-1110.2099999999991</v>
      </c>
      <c r="N15" s="108">
        <f t="shared" si="0"/>
        <v>0.909953354840166</v>
      </c>
      <c r="O15" s="108">
        <f t="shared" si="1"/>
        <v>0.944126321087066</v>
      </c>
      <c r="P15" s="108">
        <f t="shared" si="2"/>
        <v>0.9066081610565596</v>
      </c>
      <c r="Q15" s="108">
        <f t="shared" si="3"/>
        <v>0.8171920646485592</v>
      </c>
      <c r="R15" s="35"/>
    </row>
    <row r="16" spans="1:18" ht="18" customHeight="1">
      <c r="A16" s="123"/>
      <c r="B16" s="70" t="s">
        <v>15</v>
      </c>
      <c r="C16" s="4" t="s">
        <v>20</v>
      </c>
      <c r="D16" s="106">
        <v>18.06</v>
      </c>
      <c r="E16" s="107">
        <v>0</v>
      </c>
      <c r="F16" s="107">
        <v>0</v>
      </c>
      <c r="G16" s="107">
        <v>0</v>
      </c>
      <c r="H16" s="107">
        <v>270.29</v>
      </c>
      <c r="I16" s="107">
        <v>270.39</v>
      </c>
      <c r="J16" s="107">
        <f t="shared" si="4"/>
        <v>252.23000000000002</v>
      </c>
      <c r="K16" s="107">
        <f t="shared" si="5"/>
        <v>270.29</v>
      </c>
      <c r="L16" s="107">
        <f t="shared" si="6"/>
        <v>270.29</v>
      </c>
      <c r="M16" s="107">
        <f t="shared" si="7"/>
        <v>270.39</v>
      </c>
      <c r="N16" s="108">
        <f t="shared" si="0"/>
        <v>14.96622369878184</v>
      </c>
      <c r="O16" s="108">
        <f t="shared" si="1"/>
      </c>
      <c r="P16" s="108">
        <f t="shared" si="2"/>
      </c>
      <c r="Q16" s="108">
        <f t="shared" si="3"/>
      </c>
      <c r="R16" s="35"/>
    </row>
    <row r="17" spans="1:18" ht="18" customHeight="1">
      <c r="A17" s="124"/>
      <c r="B17" s="56"/>
      <c r="C17" s="57" t="s">
        <v>9</v>
      </c>
      <c r="D17" s="111">
        <f>SUM(D6:D16)</f>
        <v>15726824.420000006</v>
      </c>
      <c r="E17" s="111">
        <f>SUM(E6:E16)</f>
        <v>20001705.400000002</v>
      </c>
      <c r="F17" s="111">
        <f>SUM(F6:F16)</f>
        <v>15911921.400000002</v>
      </c>
      <c r="G17" s="111">
        <f>SUM(G6:G16)</f>
        <v>1468258.6</v>
      </c>
      <c r="H17" s="111">
        <f>SUM(H6:H16)</f>
        <v>16880066.46</v>
      </c>
      <c r="I17" s="111">
        <f>SUM(I6:I16)</f>
        <v>2056809.4399999997</v>
      </c>
      <c r="J17" s="111">
        <f t="shared" si="4"/>
        <v>1153242.0399999954</v>
      </c>
      <c r="K17" s="111">
        <f t="shared" si="5"/>
        <v>968145.0599999987</v>
      </c>
      <c r="L17" s="111">
        <f t="shared" si="6"/>
        <v>-3121638.9400000013</v>
      </c>
      <c r="M17" s="111">
        <f>I17-G17</f>
        <v>588550.8399999996</v>
      </c>
      <c r="N17" s="112">
        <f t="shared" si="0"/>
        <v>1.0733296188220556</v>
      </c>
      <c r="O17" s="112">
        <f t="shared" si="1"/>
        <v>1.4008495778604666</v>
      </c>
      <c r="P17" s="112">
        <f t="shared" si="2"/>
        <v>1.0608440071857066</v>
      </c>
      <c r="Q17" s="112">
        <f t="shared" si="3"/>
        <v>0.8439313609728498</v>
      </c>
      <c r="R17" s="35"/>
    </row>
    <row r="18" spans="1:18" ht="18" customHeight="1">
      <c r="A18" s="71" t="s">
        <v>73</v>
      </c>
      <c r="B18" s="70" t="s">
        <v>22</v>
      </c>
      <c r="C18" s="4" t="s">
        <v>23</v>
      </c>
      <c r="D18" s="106">
        <v>60</v>
      </c>
      <c r="E18" s="107">
        <v>140</v>
      </c>
      <c r="F18" s="107">
        <v>125</v>
      </c>
      <c r="G18" s="107">
        <v>10</v>
      </c>
      <c r="H18" s="107">
        <v>45.6</v>
      </c>
      <c r="I18" s="107">
        <v>0</v>
      </c>
      <c r="J18" s="107">
        <f t="shared" si="4"/>
        <v>-14.399999999999999</v>
      </c>
      <c r="K18" s="107">
        <f t="shared" si="5"/>
        <v>-79.4</v>
      </c>
      <c r="L18" s="107">
        <f t="shared" si="6"/>
        <v>-94.4</v>
      </c>
      <c r="M18" s="107">
        <f t="shared" si="7"/>
        <v>-10</v>
      </c>
      <c r="N18" s="108">
        <f t="shared" si="0"/>
        <v>0.76</v>
      </c>
      <c r="O18" s="108">
        <f t="shared" si="1"/>
        <v>0</v>
      </c>
      <c r="P18" s="108">
        <f t="shared" si="2"/>
        <v>0.3648</v>
      </c>
      <c r="Q18" s="108">
        <f t="shared" si="3"/>
        <v>0.32571428571428573</v>
      </c>
      <c r="R18" s="35"/>
    </row>
    <row r="19" spans="1:18" ht="29.25" customHeight="1">
      <c r="A19" s="71" t="s">
        <v>21</v>
      </c>
      <c r="B19" s="70" t="s">
        <v>22</v>
      </c>
      <c r="C19" s="66" t="s">
        <v>91</v>
      </c>
      <c r="D19" s="106">
        <v>168.6</v>
      </c>
      <c r="E19" s="107">
        <v>0</v>
      </c>
      <c r="F19" s="107">
        <v>0</v>
      </c>
      <c r="G19" s="107">
        <v>0</v>
      </c>
      <c r="H19" s="107">
        <v>130.5</v>
      </c>
      <c r="I19" s="107">
        <v>5.8999999999999995</v>
      </c>
      <c r="J19" s="107">
        <f t="shared" si="4"/>
        <v>-38.099999999999994</v>
      </c>
      <c r="K19" s="107">
        <f t="shared" si="5"/>
        <v>130.5</v>
      </c>
      <c r="L19" s="107">
        <f t="shared" si="6"/>
        <v>130.5</v>
      </c>
      <c r="M19" s="107">
        <f t="shared" si="7"/>
        <v>5.8999999999999995</v>
      </c>
      <c r="N19" s="108">
        <f t="shared" si="0"/>
        <v>0.7740213523131673</v>
      </c>
      <c r="O19" s="108">
        <f t="shared" si="1"/>
      </c>
      <c r="P19" s="108">
        <f t="shared" si="2"/>
      </c>
      <c r="Q19" s="108">
        <f t="shared" si="3"/>
      </c>
      <c r="R19" s="35"/>
    </row>
    <row r="20" spans="1:18" ht="31.5">
      <c r="A20" s="72" t="s">
        <v>25</v>
      </c>
      <c r="B20" s="73" t="s">
        <v>75</v>
      </c>
      <c r="C20" s="4" t="s">
        <v>26</v>
      </c>
      <c r="D20" s="106">
        <v>832</v>
      </c>
      <c r="E20" s="107">
        <v>969.6</v>
      </c>
      <c r="F20" s="107">
        <v>869</v>
      </c>
      <c r="G20" s="107">
        <v>75</v>
      </c>
      <c r="H20" s="107">
        <v>-2.48</v>
      </c>
      <c r="I20" s="107">
        <v>0</v>
      </c>
      <c r="J20" s="107">
        <f t="shared" si="4"/>
        <v>-834.48</v>
      </c>
      <c r="K20" s="107">
        <f t="shared" si="5"/>
        <v>-871.48</v>
      </c>
      <c r="L20" s="107">
        <f t="shared" si="6"/>
        <v>-972.08</v>
      </c>
      <c r="M20" s="107">
        <f t="shared" si="7"/>
        <v>-75</v>
      </c>
      <c r="N20" s="108">
        <f t="shared" si="0"/>
        <v>-0.002980769230769231</v>
      </c>
      <c r="O20" s="108">
        <f t="shared" si="1"/>
        <v>0</v>
      </c>
      <c r="P20" s="108">
        <f t="shared" si="2"/>
        <v>-0.00285385500575374</v>
      </c>
      <c r="Q20" s="108">
        <f t="shared" si="3"/>
        <v>-0.0025577557755775576</v>
      </c>
      <c r="R20" s="35"/>
    </row>
    <row r="21" spans="1:18" ht="18" customHeight="1">
      <c r="A21" s="71" t="s">
        <v>24</v>
      </c>
      <c r="B21" s="70" t="s">
        <v>11</v>
      </c>
      <c r="C21" s="4" t="s">
        <v>77</v>
      </c>
      <c r="D21" s="106">
        <v>-10</v>
      </c>
      <c r="E21" s="107">
        <v>120</v>
      </c>
      <c r="F21" s="107">
        <v>105</v>
      </c>
      <c r="G21" s="107">
        <v>10</v>
      </c>
      <c r="H21" s="107">
        <v>125</v>
      </c>
      <c r="I21" s="107">
        <v>0</v>
      </c>
      <c r="J21" s="107">
        <f t="shared" si="4"/>
        <v>135</v>
      </c>
      <c r="K21" s="107">
        <f t="shared" si="5"/>
        <v>20</v>
      </c>
      <c r="L21" s="107">
        <f t="shared" si="6"/>
        <v>5</v>
      </c>
      <c r="M21" s="107">
        <f t="shared" si="7"/>
        <v>-10</v>
      </c>
      <c r="N21" s="108">
        <f t="shared" si="0"/>
        <v>-12.5</v>
      </c>
      <c r="O21" s="108">
        <f t="shared" si="1"/>
        <v>0</v>
      </c>
      <c r="P21" s="108">
        <f t="shared" si="2"/>
        <v>1.1904761904761905</v>
      </c>
      <c r="Q21" s="108">
        <f t="shared" si="3"/>
        <v>1.0416666666666667</v>
      </c>
      <c r="R21" s="35"/>
    </row>
    <row r="22" spans="1:18" ht="28.5" customHeight="1">
      <c r="A22" s="129"/>
      <c r="B22" s="129"/>
      <c r="C22" s="77" t="s">
        <v>27</v>
      </c>
      <c r="D22" s="95">
        <f aca="true" t="shared" si="8" ref="D22:J22">D26+D29+D37+D49+D51+D56+D60+D63+D72</f>
        <v>5697742.329999999</v>
      </c>
      <c r="E22" s="90">
        <f t="shared" si="8"/>
        <v>6580734.609999999</v>
      </c>
      <c r="F22" s="90">
        <f t="shared" si="8"/>
        <v>5949008.039999999</v>
      </c>
      <c r="G22" s="90">
        <f t="shared" si="8"/>
        <v>596439.3200000001</v>
      </c>
      <c r="H22" s="90">
        <f t="shared" si="8"/>
        <v>6404338.330000002</v>
      </c>
      <c r="I22" s="90">
        <f t="shared" si="8"/>
        <v>701027.57</v>
      </c>
      <c r="J22" s="90">
        <f t="shared" si="8"/>
        <v>706596.0000000006</v>
      </c>
      <c r="K22" s="90">
        <f t="shared" si="5"/>
        <v>455330.29000000283</v>
      </c>
      <c r="L22" s="90">
        <f t="shared" si="6"/>
        <v>-176396.27999999747</v>
      </c>
      <c r="M22" s="90">
        <f t="shared" si="7"/>
        <v>104588.24999999988</v>
      </c>
      <c r="N22" s="89">
        <f t="shared" si="0"/>
        <v>1.124013330030669</v>
      </c>
      <c r="O22" s="89">
        <f t="shared" si="1"/>
        <v>1.1753543847511594</v>
      </c>
      <c r="P22" s="89">
        <f t="shared" si="2"/>
        <v>1.076538859409577</v>
      </c>
      <c r="Q22" s="89">
        <f t="shared" si="3"/>
        <v>0.9731950472927524</v>
      </c>
      <c r="R22" s="35"/>
    </row>
    <row r="23" spans="1:17" ht="18" customHeight="1">
      <c r="A23" s="122" t="s">
        <v>25</v>
      </c>
      <c r="B23" s="125" t="s">
        <v>75</v>
      </c>
      <c r="C23" s="6" t="s">
        <v>93</v>
      </c>
      <c r="D23" s="52">
        <v>109729.82</v>
      </c>
      <c r="E23" s="5">
        <v>162836.6</v>
      </c>
      <c r="F23" s="5">
        <v>147211</v>
      </c>
      <c r="G23" s="5">
        <f>14675.5+750</f>
        <v>15425.5</v>
      </c>
      <c r="H23" s="113">
        <v>154688.04</v>
      </c>
      <c r="I23" s="113">
        <v>15350.06</v>
      </c>
      <c r="J23" s="9">
        <f t="shared" si="4"/>
        <v>44958.22</v>
      </c>
      <c r="K23" s="9">
        <f t="shared" si="5"/>
        <v>7477.040000000008</v>
      </c>
      <c r="L23" s="9">
        <f t="shared" si="6"/>
        <v>-8148.559999999998</v>
      </c>
      <c r="M23" s="9">
        <f t="shared" si="7"/>
        <v>-75.44000000000051</v>
      </c>
      <c r="N23" s="29">
        <f t="shared" si="0"/>
        <v>1.4097174314147238</v>
      </c>
      <c r="O23" s="29">
        <f t="shared" si="1"/>
        <v>0.9951093967780623</v>
      </c>
      <c r="P23" s="29">
        <f t="shared" si="2"/>
        <v>1.0507913131491533</v>
      </c>
      <c r="Q23" s="29">
        <f t="shared" si="3"/>
        <v>0.9499586702252443</v>
      </c>
    </row>
    <row r="24" spans="1:17" ht="18" customHeight="1">
      <c r="A24" s="123"/>
      <c r="B24" s="126"/>
      <c r="C24" s="6" t="s">
        <v>28</v>
      </c>
      <c r="D24" s="52">
        <v>3971.23</v>
      </c>
      <c r="E24" s="5">
        <v>50255.369999999995</v>
      </c>
      <c r="F24" s="5">
        <v>50255.37</v>
      </c>
      <c r="G24" s="5">
        <v>0</v>
      </c>
      <c r="H24" s="113">
        <v>50255.37</v>
      </c>
      <c r="I24" s="113">
        <v>0</v>
      </c>
      <c r="J24" s="5">
        <f t="shared" si="4"/>
        <v>46284.14</v>
      </c>
      <c r="K24" s="9">
        <f t="shared" si="5"/>
        <v>0</v>
      </c>
      <c r="L24" s="9">
        <f t="shared" si="6"/>
        <v>0</v>
      </c>
      <c r="M24" s="9">
        <f t="shared" si="7"/>
        <v>0</v>
      </c>
      <c r="N24" s="29">
        <f t="shared" si="0"/>
        <v>12.654862599245071</v>
      </c>
      <c r="O24" s="29">
        <f t="shared" si="1"/>
      </c>
      <c r="P24" s="29">
        <f t="shared" si="2"/>
        <v>1</v>
      </c>
      <c r="Q24" s="29">
        <f t="shared" si="3"/>
        <v>1.0000000000000002</v>
      </c>
    </row>
    <row r="25" spans="1:17" ht="18" customHeight="1">
      <c r="A25" s="123"/>
      <c r="B25" s="126"/>
      <c r="C25" s="6" t="s">
        <v>50</v>
      </c>
      <c r="D25" s="52">
        <v>107886.70999999999</v>
      </c>
      <c r="E25" s="5">
        <v>116540.4</v>
      </c>
      <c r="F25" s="5">
        <v>103720</v>
      </c>
      <c r="G25" s="5">
        <v>13020</v>
      </c>
      <c r="H25" s="113">
        <v>110673.87000000001</v>
      </c>
      <c r="I25" s="113">
        <v>14831.530000000002</v>
      </c>
      <c r="J25" s="9">
        <f t="shared" si="4"/>
        <v>2787.160000000018</v>
      </c>
      <c r="K25" s="9">
        <f t="shared" si="5"/>
        <v>6953.87000000001</v>
      </c>
      <c r="L25" s="9">
        <f t="shared" si="6"/>
        <v>-5866.529999999984</v>
      </c>
      <c r="M25" s="9">
        <f t="shared" si="7"/>
        <v>1811.5300000000025</v>
      </c>
      <c r="N25" s="29">
        <f t="shared" si="0"/>
        <v>1.025834136567887</v>
      </c>
      <c r="O25" s="29">
        <f t="shared" si="1"/>
        <v>1.1391344086021506</v>
      </c>
      <c r="P25" s="29">
        <f t="shared" si="2"/>
        <v>1.0670446394138065</v>
      </c>
      <c r="Q25" s="29">
        <f t="shared" si="3"/>
        <v>0.949660975936242</v>
      </c>
    </row>
    <row r="26" spans="1:17" ht="18" customHeight="1">
      <c r="A26" s="124"/>
      <c r="B26" s="127"/>
      <c r="C26" s="57" t="s">
        <v>9</v>
      </c>
      <c r="D26" s="53">
        <f>SUM(D23:D25)</f>
        <v>221587.76</v>
      </c>
      <c r="E26" s="53">
        <f>SUM(E23:E25)</f>
        <v>329632.37</v>
      </c>
      <c r="F26" s="53">
        <f>SUM(F23:F25)</f>
        <v>301186.37</v>
      </c>
      <c r="G26" s="53">
        <f>SUM(G23:G25)</f>
        <v>28445.5</v>
      </c>
      <c r="H26" s="53">
        <f>SUM(H23:H25)</f>
        <v>315617.28</v>
      </c>
      <c r="I26" s="53">
        <f>SUM(I23:I25)</f>
        <v>30181.590000000004</v>
      </c>
      <c r="J26" s="53">
        <f t="shared" si="4"/>
        <v>94029.52000000002</v>
      </c>
      <c r="K26" s="53">
        <f t="shared" si="5"/>
        <v>14430.910000000033</v>
      </c>
      <c r="L26" s="53">
        <f t="shared" si="6"/>
        <v>-14015.089999999967</v>
      </c>
      <c r="M26" s="53">
        <f t="shared" si="7"/>
        <v>1736.0900000000038</v>
      </c>
      <c r="N26" s="58">
        <f t="shared" si="0"/>
        <v>1.4243443771442972</v>
      </c>
      <c r="O26" s="58">
        <f t="shared" si="1"/>
        <v>1.0610321491975885</v>
      </c>
      <c r="P26" s="58">
        <f t="shared" si="2"/>
        <v>1.0479135559819657</v>
      </c>
      <c r="Q26" s="58">
        <f t="shared" si="3"/>
        <v>0.9574826647031056</v>
      </c>
    </row>
    <row r="27" spans="1:17" ht="23.25" customHeight="1">
      <c r="A27" s="115">
        <v>951</v>
      </c>
      <c r="B27" s="115" t="s">
        <v>11</v>
      </c>
      <c r="C27" s="62" t="s">
        <v>29</v>
      </c>
      <c r="D27" s="52">
        <v>71262.89</v>
      </c>
      <c r="E27" s="5">
        <v>91712.1</v>
      </c>
      <c r="F27" s="5">
        <v>76543</v>
      </c>
      <c r="G27" s="5">
        <v>5900</v>
      </c>
      <c r="H27" s="113">
        <v>96025.79</v>
      </c>
      <c r="I27" s="113">
        <v>8280.52</v>
      </c>
      <c r="J27" s="5">
        <f t="shared" si="4"/>
        <v>24762.899999999994</v>
      </c>
      <c r="K27" s="5">
        <f t="shared" si="5"/>
        <v>19482.789999999994</v>
      </c>
      <c r="L27" s="5">
        <f t="shared" si="6"/>
        <v>4313.689999999988</v>
      </c>
      <c r="M27" s="5">
        <f t="shared" si="7"/>
        <v>2380.5200000000004</v>
      </c>
      <c r="N27" s="29">
        <f t="shared" si="0"/>
        <v>1.3474866090892468</v>
      </c>
      <c r="O27" s="29">
        <f t="shared" si="1"/>
        <v>1.403477966101695</v>
      </c>
      <c r="P27" s="29">
        <f t="shared" si="2"/>
        <v>1.2545339221091412</v>
      </c>
      <c r="Q27" s="29">
        <f t="shared" si="3"/>
        <v>1.047035124045791</v>
      </c>
    </row>
    <row r="28" spans="1:17" ht="23.25" customHeight="1">
      <c r="A28" s="115"/>
      <c r="B28" s="115"/>
      <c r="C28" s="63" t="s">
        <v>30</v>
      </c>
      <c r="D28" s="52">
        <v>19017.1</v>
      </c>
      <c r="E28" s="5">
        <v>14224.9</v>
      </c>
      <c r="F28" s="5">
        <v>12516.1</v>
      </c>
      <c r="G28" s="5">
        <v>2558.1</v>
      </c>
      <c r="H28" s="113">
        <v>11536.41</v>
      </c>
      <c r="I28" s="113">
        <v>589.3</v>
      </c>
      <c r="J28" s="5">
        <f t="shared" si="4"/>
        <v>-7480.689999999999</v>
      </c>
      <c r="K28" s="5">
        <f t="shared" si="5"/>
        <v>-979.6900000000005</v>
      </c>
      <c r="L28" s="5">
        <f t="shared" si="6"/>
        <v>-2688.49</v>
      </c>
      <c r="M28" s="5">
        <f t="shared" si="7"/>
        <v>-1968.8</v>
      </c>
      <c r="N28" s="29">
        <f t="shared" si="0"/>
        <v>0.6066335035310326</v>
      </c>
      <c r="O28" s="29">
        <f t="shared" si="1"/>
        <v>0.2303662874789883</v>
      </c>
      <c r="P28" s="29">
        <f t="shared" si="2"/>
        <v>0.9217256174047826</v>
      </c>
      <c r="Q28" s="29">
        <f t="shared" si="3"/>
        <v>0.8110011318181499</v>
      </c>
    </row>
    <row r="29" spans="1:17" ht="15.75">
      <c r="A29" s="115"/>
      <c r="B29" s="115"/>
      <c r="C29" s="59" t="s">
        <v>9</v>
      </c>
      <c r="D29" s="53">
        <f>D27+D28</f>
        <v>90279.98999999999</v>
      </c>
      <c r="E29" s="53">
        <f>E27+E28</f>
        <v>105937</v>
      </c>
      <c r="F29" s="53">
        <f>F27+F28</f>
        <v>89059.1</v>
      </c>
      <c r="G29" s="53">
        <f>G27+G28</f>
        <v>8458.1</v>
      </c>
      <c r="H29" s="53">
        <f>H27+H28</f>
        <v>107562.2</v>
      </c>
      <c r="I29" s="53">
        <f>I27+I28</f>
        <v>8869.82</v>
      </c>
      <c r="J29" s="53">
        <f t="shared" si="4"/>
        <v>17282.210000000006</v>
      </c>
      <c r="K29" s="53">
        <f t="shared" si="5"/>
        <v>18503.09999999999</v>
      </c>
      <c r="L29" s="53">
        <f t="shared" si="6"/>
        <v>1625.199999999997</v>
      </c>
      <c r="M29" s="53">
        <f t="shared" si="7"/>
        <v>411.71999999999935</v>
      </c>
      <c r="N29" s="58">
        <f t="shared" si="0"/>
        <v>1.1914290198747253</v>
      </c>
      <c r="O29" s="58">
        <f t="shared" si="1"/>
        <v>1.0486775989879522</v>
      </c>
      <c r="P29" s="58">
        <f t="shared" si="2"/>
        <v>1.2077620366700315</v>
      </c>
      <c r="Q29" s="58">
        <f t="shared" si="3"/>
        <v>1.015341193350765</v>
      </c>
    </row>
    <row r="30" spans="1:17" ht="18.75" customHeight="1">
      <c r="A30" s="130" t="s">
        <v>31</v>
      </c>
      <c r="B30" s="115" t="s">
        <v>32</v>
      </c>
      <c r="C30" s="6" t="s">
        <v>33</v>
      </c>
      <c r="D30" s="52">
        <v>1336</v>
      </c>
      <c r="E30" s="5">
        <v>496</v>
      </c>
      <c r="F30" s="5">
        <v>496</v>
      </c>
      <c r="G30" s="5">
        <v>0</v>
      </c>
      <c r="H30" s="113">
        <v>3566.51</v>
      </c>
      <c r="I30" s="113">
        <v>0</v>
      </c>
      <c r="J30" s="5">
        <f t="shared" si="4"/>
        <v>2230.51</v>
      </c>
      <c r="K30" s="5">
        <f t="shared" si="5"/>
        <v>3070.51</v>
      </c>
      <c r="L30" s="5">
        <f t="shared" si="6"/>
        <v>3070.51</v>
      </c>
      <c r="M30" s="5">
        <f t="shared" si="7"/>
        <v>0</v>
      </c>
      <c r="N30" s="29">
        <f t="shared" si="0"/>
        <v>2.669543413173653</v>
      </c>
      <c r="O30" s="29">
        <f t="shared" si="1"/>
      </c>
      <c r="P30" s="29">
        <f t="shared" si="2"/>
        <v>7.1905443548387105</v>
      </c>
      <c r="Q30" s="29">
        <f t="shared" si="3"/>
        <v>7.1905443548387105</v>
      </c>
    </row>
    <row r="31" spans="1:17" ht="17.25" customHeight="1">
      <c r="A31" s="130"/>
      <c r="B31" s="115"/>
      <c r="C31" s="8" t="s">
        <v>34</v>
      </c>
      <c r="D31" s="52">
        <v>62265.54000000001</v>
      </c>
      <c r="E31" s="5">
        <v>100081.7</v>
      </c>
      <c r="F31" s="5">
        <v>89800</v>
      </c>
      <c r="G31" s="5">
        <v>9300</v>
      </c>
      <c r="H31" s="113">
        <v>74799.37</v>
      </c>
      <c r="I31" s="113">
        <v>6319.99</v>
      </c>
      <c r="J31" s="5">
        <f t="shared" si="4"/>
        <v>12533.829999999987</v>
      </c>
      <c r="K31" s="5">
        <f t="shared" si="5"/>
        <v>-15000.630000000005</v>
      </c>
      <c r="L31" s="5">
        <f t="shared" si="6"/>
        <v>-25282.33</v>
      </c>
      <c r="M31" s="5">
        <f t="shared" si="7"/>
        <v>-2980.01</v>
      </c>
      <c r="N31" s="29">
        <f t="shared" si="0"/>
        <v>1.2012964153205767</v>
      </c>
      <c r="O31" s="29">
        <f t="shared" si="1"/>
        <v>0.6795688172043011</v>
      </c>
      <c r="P31" s="29">
        <f t="shared" si="2"/>
        <v>0.832955122494432</v>
      </c>
      <c r="Q31" s="29">
        <f t="shared" si="3"/>
        <v>0.74738308801709</v>
      </c>
    </row>
    <row r="32" spans="1:17" ht="15.75">
      <c r="A32" s="130"/>
      <c r="B32" s="115"/>
      <c r="C32" s="7" t="s">
        <v>35</v>
      </c>
      <c r="D32" s="52">
        <v>4956.11</v>
      </c>
      <c r="E32" s="5">
        <v>557</v>
      </c>
      <c r="F32" s="5">
        <v>510.49999999999994</v>
      </c>
      <c r="G32" s="5">
        <v>46.4</v>
      </c>
      <c r="H32" s="113">
        <v>7956.79</v>
      </c>
      <c r="I32" s="113">
        <v>514.54</v>
      </c>
      <c r="J32" s="5">
        <f t="shared" si="4"/>
        <v>3000.6800000000003</v>
      </c>
      <c r="K32" s="5">
        <f t="shared" si="5"/>
        <v>7446.29</v>
      </c>
      <c r="L32" s="5">
        <f t="shared" si="6"/>
        <v>7399.79</v>
      </c>
      <c r="M32" s="5">
        <f t="shared" si="7"/>
        <v>468.14</v>
      </c>
      <c r="N32" s="29">
        <f t="shared" si="0"/>
        <v>1.6054506457685565</v>
      </c>
      <c r="O32" s="29">
        <f t="shared" si="1"/>
        <v>11.089224137931033</v>
      </c>
      <c r="P32" s="29">
        <f t="shared" si="2"/>
        <v>15.58626836434868</v>
      </c>
      <c r="Q32" s="29">
        <f t="shared" si="3"/>
        <v>14.28508078994614</v>
      </c>
    </row>
    <row r="33" spans="1:17" ht="15.75">
      <c r="A33" s="130"/>
      <c r="B33" s="115"/>
      <c r="C33" s="7" t="s">
        <v>36</v>
      </c>
      <c r="D33" s="5">
        <f>D34+D36+D35</f>
        <v>68054.14</v>
      </c>
      <c r="E33" s="5">
        <f>E34+E36+E35</f>
        <v>200263.99999999997</v>
      </c>
      <c r="F33" s="5">
        <f>F34+F36+F35</f>
        <v>193302</v>
      </c>
      <c r="G33" s="5">
        <f>G34+G36+G35</f>
        <v>6664.3</v>
      </c>
      <c r="H33" s="5">
        <v>222042.22000000003</v>
      </c>
      <c r="I33" s="5">
        <v>3625.23</v>
      </c>
      <c r="J33" s="9">
        <f t="shared" si="4"/>
        <v>153988.08000000002</v>
      </c>
      <c r="K33" s="9">
        <f t="shared" si="5"/>
        <v>28740.22000000003</v>
      </c>
      <c r="L33" s="9">
        <f t="shared" si="6"/>
        <v>21778.22000000006</v>
      </c>
      <c r="M33" s="9">
        <f t="shared" si="7"/>
        <v>-3039.07</v>
      </c>
      <c r="N33" s="29">
        <f t="shared" si="0"/>
        <v>3.2627290566011125</v>
      </c>
      <c r="O33" s="29">
        <f t="shared" si="1"/>
        <v>0.5439776120522786</v>
      </c>
      <c r="P33" s="29">
        <f t="shared" si="2"/>
        <v>1.1486804068245544</v>
      </c>
      <c r="Q33" s="29">
        <f t="shared" si="3"/>
        <v>1.108747553229737</v>
      </c>
    </row>
    <row r="34" spans="1:17" ht="15.75">
      <c r="A34" s="130"/>
      <c r="B34" s="115"/>
      <c r="C34" s="10" t="s">
        <v>37</v>
      </c>
      <c r="D34" s="53">
        <v>37751.91</v>
      </c>
      <c r="E34" s="11">
        <v>163317.8</v>
      </c>
      <c r="F34" s="11">
        <v>160666.9</v>
      </c>
      <c r="G34" s="11">
        <v>4932.1</v>
      </c>
      <c r="H34" s="113">
        <v>186365.44</v>
      </c>
      <c r="I34" s="113">
        <v>1252.5</v>
      </c>
      <c r="J34" s="11">
        <f t="shared" si="4"/>
        <v>148613.53</v>
      </c>
      <c r="K34" s="11">
        <f t="shared" si="5"/>
        <v>25698.540000000008</v>
      </c>
      <c r="L34" s="11">
        <f t="shared" si="6"/>
        <v>23047.640000000014</v>
      </c>
      <c r="M34" s="11">
        <f t="shared" si="7"/>
        <v>-3679.6000000000004</v>
      </c>
      <c r="N34" s="29">
        <f t="shared" si="0"/>
        <v>4.936583076194025</v>
      </c>
      <c r="O34" s="29">
        <f t="shared" si="1"/>
        <v>0.2539486222907078</v>
      </c>
      <c r="P34" s="29">
        <f t="shared" si="2"/>
        <v>1.159949186795787</v>
      </c>
      <c r="Q34" s="29">
        <f t="shared" si="3"/>
        <v>1.141121420935134</v>
      </c>
    </row>
    <row r="35" spans="1:17" ht="15.75">
      <c r="A35" s="130"/>
      <c r="B35" s="115"/>
      <c r="C35" s="10" t="s">
        <v>38</v>
      </c>
      <c r="D35" s="53">
        <v>1682.61</v>
      </c>
      <c r="E35" s="11">
        <v>1867.8</v>
      </c>
      <c r="F35" s="11">
        <v>1867.8</v>
      </c>
      <c r="G35" s="11">
        <v>0</v>
      </c>
      <c r="H35" s="113">
        <v>1024.17</v>
      </c>
      <c r="I35" s="113">
        <v>0</v>
      </c>
      <c r="J35" s="11">
        <f t="shared" si="4"/>
        <v>-658.4399999999998</v>
      </c>
      <c r="K35" s="11">
        <f t="shared" si="5"/>
        <v>-843.6299999999999</v>
      </c>
      <c r="L35" s="11">
        <f t="shared" si="6"/>
        <v>-843.6299999999999</v>
      </c>
      <c r="M35" s="11">
        <f t="shared" si="7"/>
        <v>0</v>
      </c>
      <c r="N35" s="29">
        <f t="shared" si="0"/>
        <v>0.6086793731167651</v>
      </c>
      <c r="O35" s="29">
        <f t="shared" si="1"/>
      </c>
      <c r="P35" s="29">
        <f t="shared" si="2"/>
        <v>0.5483295856087376</v>
      </c>
      <c r="Q35" s="29">
        <f t="shared" si="3"/>
        <v>0.5483295856087376</v>
      </c>
    </row>
    <row r="36" spans="1:17" ht="15.75">
      <c r="A36" s="130"/>
      <c r="B36" s="115"/>
      <c r="C36" s="10" t="s">
        <v>39</v>
      </c>
      <c r="D36" s="53">
        <v>28619.62</v>
      </c>
      <c r="E36" s="11">
        <v>35078.4</v>
      </c>
      <c r="F36" s="11">
        <v>30767.300000000003</v>
      </c>
      <c r="G36" s="11">
        <v>1732.2</v>
      </c>
      <c r="H36" s="113">
        <v>34652.61</v>
      </c>
      <c r="I36" s="113">
        <v>2372.73</v>
      </c>
      <c r="J36" s="11">
        <f t="shared" si="4"/>
        <v>6032.990000000002</v>
      </c>
      <c r="K36" s="11">
        <f t="shared" si="5"/>
        <v>3885.3099999999977</v>
      </c>
      <c r="L36" s="11">
        <f t="shared" si="6"/>
        <v>-425.7900000000009</v>
      </c>
      <c r="M36" s="11">
        <f t="shared" si="7"/>
        <v>640.53</v>
      </c>
      <c r="N36" s="29">
        <f t="shared" si="0"/>
        <v>1.2107990951661833</v>
      </c>
      <c r="O36" s="29">
        <f t="shared" si="1"/>
        <v>1.3697783165916175</v>
      </c>
      <c r="P36" s="29">
        <f t="shared" si="2"/>
        <v>1.1262804991013184</v>
      </c>
      <c r="Q36" s="29">
        <f t="shared" si="3"/>
        <v>0.9878617610837438</v>
      </c>
    </row>
    <row r="37" spans="1:17" ht="15.75">
      <c r="A37" s="130"/>
      <c r="B37" s="130"/>
      <c r="C37" s="59" t="s">
        <v>9</v>
      </c>
      <c r="D37" s="53">
        <f>SUM(D30:D33)</f>
        <v>136611.79</v>
      </c>
      <c r="E37" s="53">
        <f>SUM(E30:E33)</f>
        <v>301398.69999999995</v>
      </c>
      <c r="F37" s="53">
        <f>SUM(F30:F33)</f>
        <v>284108.5</v>
      </c>
      <c r="G37" s="53">
        <f>SUM(G30:G33)</f>
        <v>16010.7</v>
      </c>
      <c r="H37" s="53">
        <f>SUM(H30:H33)</f>
        <v>308364.89</v>
      </c>
      <c r="I37" s="53">
        <f>SUM(I30:I33)</f>
        <v>10459.76</v>
      </c>
      <c r="J37" s="53">
        <f t="shared" si="4"/>
        <v>171753.1</v>
      </c>
      <c r="K37" s="53">
        <f t="shared" si="5"/>
        <v>24256.390000000014</v>
      </c>
      <c r="L37" s="53">
        <f t="shared" si="6"/>
        <v>6966.1900000000605</v>
      </c>
      <c r="M37" s="53">
        <f t="shared" si="7"/>
        <v>-5550.9400000000005</v>
      </c>
      <c r="N37" s="58">
        <f aca="true" t="shared" si="9" ref="N37:N69">_xlfn.IFERROR(H37/D37,"")</f>
        <v>2.257234825778946</v>
      </c>
      <c r="O37" s="58">
        <f aca="true" t="shared" si="10" ref="O37:O58">_xlfn.IFERROR(I37/G37,"")</f>
        <v>0.6532981068910166</v>
      </c>
      <c r="P37" s="58">
        <f aca="true" t="shared" si="11" ref="P37:P71">_xlfn.IFERROR(H37/F37,"")</f>
        <v>1.0853772062433895</v>
      </c>
      <c r="Q37" s="58">
        <f t="shared" si="3"/>
        <v>1.02311287341319</v>
      </c>
    </row>
    <row r="38" spans="1:17" ht="31.5">
      <c r="A38" s="130" t="s">
        <v>74</v>
      </c>
      <c r="B38" s="115" t="s">
        <v>15</v>
      </c>
      <c r="C38" s="62" t="s">
        <v>41</v>
      </c>
      <c r="D38" s="52">
        <v>279976.61</v>
      </c>
      <c r="E38" s="5">
        <v>326627.4</v>
      </c>
      <c r="F38" s="5">
        <v>308800.5</v>
      </c>
      <c r="G38" s="5">
        <v>20200</v>
      </c>
      <c r="H38" s="113">
        <v>276449.86</v>
      </c>
      <c r="I38" s="113">
        <v>21202.57</v>
      </c>
      <c r="J38" s="9">
        <f t="shared" si="4"/>
        <v>-3526.75</v>
      </c>
      <c r="K38" s="9">
        <f t="shared" si="5"/>
        <v>-32350.640000000014</v>
      </c>
      <c r="L38" s="9">
        <f t="shared" si="6"/>
        <v>-50177.54000000004</v>
      </c>
      <c r="M38" s="9">
        <f t="shared" si="7"/>
        <v>1002.5699999999997</v>
      </c>
      <c r="N38" s="29">
        <f t="shared" si="9"/>
        <v>0.9874034120207399</v>
      </c>
      <c r="O38" s="29">
        <f t="shared" si="10"/>
        <v>1.0496321782178217</v>
      </c>
      <c r="P38" s="29">
        <f t="shared" si="11"/>
        <v>0.8952377343948601</v>
      </c>
      <c r="Q38" s="29">
        <f t="shared" si="3"/>
        <v>0.8463768195809659</v>
      </c>
    </row>
    <row r="39" spans="1:17" ht="34.5" customHeight="1">
      <c r="A39" s="130"/>
      <c r="B39" s="115"/>
      <c r="C39" s="62" t="s">
        <v>42</v>
      </c>
      <c r="D39" s="52">
        <v>67602.37000000001</v>
      </c>
      <c r="E39" s="5">
        <v>254266</v>
      </c>
      <c r="F39" s="5">
        <v>210904.6</v>
      </c>
      <c r="G39" s="5">
        <v>20100</v>
      </c>
      <c r="H39" s="113">
        <v>222196.03</v>
      </c>
      <c r="I39" s="113">
        <v>16727.48</v>
      </c>
      <c r="J39" s="9">
        <f t="shared" si="4"/>
        <v>154593.65999999997</v>
      </c>
      <c r="K39" s="9">
        <f t="shared" si="5"/>
        <v>11291.429999999993</v>
      </c>
      <c r="L39" s="9">
        <f t="shared" si="6"/>
        <v>-32069.97</v>
      </c>
      <c r="M39" s="9">
        <f t="shared" si="7"/>
        <v>-3372.5200000000004</v>
      </c>
      <c r="N39" s="29">
        <f t="shared" si="9"/>
        <v>3.2868082879342833</v>
      </c>
      <c r="O39" s="29">
        <f t="shared" si="10"/>
        <v>0.832212935323383</v>
      </c>
      <c r="P39" s="29">
        <f t="shared" si="11"/>
        <v>1.0535380925783506</v>
      </c>
      <c r="Q39" s="29">
        <f t="shared" si="3"/>
        <v>0.8738723620145832</v>
      </c>
    </row>
    <row r="40" spans="1:17" ht="31.5">
      <c r="A40" s="130"/>
      <c r="B40" s="115"/>
      <c r="C40" s="63" t="s">
        <v>43</v>
      </c>
      <c r="D40" s="52">
        <v>50230.75</v>
      </c>
      <c r="E40" s="5">
        <v>43031.42</v>
      </c>
      <c r="F40" s="5">
        <v>40635.22</v>
      </c>
      <c r="G40" s="5">
        <v>4093.22</v>
      </c>
      <c r="H40" s="113">
        <v>41515.44</v>
      </c>
      <c r="I40" s="113">
        <v>5637.71</v>
      </c>
      <c r="J40" s="5">
        <f t="shared" si="4"/>
        <v>-8715.309999999998</v>
      </c>
      <c r="K40" s="5">
        <f t="shared" si="5"/>
        <v>880.2200000000012</v>
      </c>
      <c r="L40" s="5">
        <f t="shared" si="6"/>
        <v>-1515.979999999996</v>
      </c>
      <c r="M40" s="5">
        <f t="shared" si="7"/>
        <v>1544.4900000000002</v>
      </c>
      <c r="N40" s="29">
        <f t="shared" si="9"/>
        <v>0.8264945277544135</v>
      </c>
      <c r="O40" s="29">
        <f t="shared" si="10"/>
        <v>1.3773288511245425</v>
      </c>
      <c r="P40" s="29">
        <f t="shared" si="11"/>
        <v>1.021661504478135</v>
      </c>
      <c r="Q40" s="29">
        <f t="shared" si="3"/>
        <v>0.9647703933544374</v>
      </c>
    </row>
    <row r="41" spans="1:17" ht="31.5">
      <c r="A41" s="133"/>
      <c r="B41" s="137"/>
      <c r="C41" s="64" t="s">
        <v>78</v>
      </c>
      <c r="D41" s="52">
        <v>4254.87</v>
      </c>
      <c r="E41" s="5">
        <v>2948.3</v>
      </c>
      <c r="F41" s="5">
        <v>2448.6</v>
      </c>
      <c r="G41" s="5">
        <v>0</v>
      </c>
      <c r="H41" s="113">
        <v>3113.95</v>
      </c>
      <c r="I41" s="113">
        <v>281.52</v>
      </c>
      <c r="J41" s="5">
        <f t="shared" si="4"/>
        <v>-1140.92</v>
      </c>
      <c r="K41" s="5">
        <f t="shared" si="5"/>
        <v>665.3499999999999</v>
      </c>
      <c r="L41" s="5">
        <f t="shared" si="6"/>
        <v>165.64999999999964</v>
      </c>
      <c r="M41" s="5">
        <f t="shared" si="7"/>
        <v>281.52</v>
      </c>
      <c r="N41" s="29">
        <f t="shared" si="9"/>
        <v>0.731855497347745</v>
      </c>
      <c r="O41" s="29">
        <f t="shared" si="10"/>
      </c>
      <c r="P41" s="29">
        <f t="shared" si="11"/>
        <v>1.271726700971984</v>
      </c>
      <c r="Q41" s="29">
        <f t="shared" si="3"/>
        <v>1.0561849201234608</v>
      </c>
    </row>
    <row r="42" spans="1:17" ht="18" customHeight="1">
      <c r="A42" s="134"/>
      <c r="B42" s="138"/>
      <c r="C42" s="65" t="s">
        <v>82</v>
      </c>
      <c r="D42" s="52">
        <v>64.83</v>
      </c>
      <c r="E42" s="5">
        <v>0</v>
      </c>
      <c r="F42" s="5">
        <v>0</v>
      </c>
      <c r="G42" s="5">
        <v>0</v>
      </c>
      <c r="H42" s="113">
        <v>281.63</v>
      </c>
      <c r="I42" s="113">
        <v>30.12</v>
      </c>
      <c r="J42" s="5">
        <f t="shared" si="4"/>
        <v>216.8</v>
      </c>
      <c r="K42" s="5">
        <f t="shared" si="5"/>
        <v>281.63</v>
      </c>
      <c r="L42" s="5">
        <f t="shared" si="6"/>
        <v>281.63</v>
      </c>
      <c r="M42" s="5">
        <f t="shared" si="7"/>
        <v>30.12</v>
      </c>
      <c r="N42" s="29">
        <f t="shared" si="9"/>
        <v>4.34413080364029</v>
      </c>
      <c r="O42" s="29">
        <f t="shared" si="10"/>
      </c>
      <c r="P42" s="29">
        <f t="shared" si="11"/>
      </c>
      <c r="Q42" s="29">
        <f t="shared" si="3"/>
      </c>
    </row>
    <row r="43" spans="1:17" ht="31.5">
      <c r="A43" s="130"/>
      <c r="B43" s="115"/>
      <c r="C43" s="62" t="s">
        <v>44</v>
      </c>
      <c r="D43" s="52">
        <v>443502.11</v>
      </c>
      <c r="E43" s="5">
        <v>104142</v>
      </c>
      <c r="F43" s="5">
        <v>93840</v>
      </c>
      <c r="G43" s="5">
        <v>10400</v>
      </c>
      <c r="H43" s="113">
        <v>189735.54</v>
      </c>
      <c r="I43" s="113">
        <v>18071.87</v>
      </c>
      <c r="J43" s="5">
        <f t="shared" si="4"/>
        <v>-253766.56999999998</v>
      </c>
      <c r="K43" s="5">
        <f t="shared" si="5"/>
        <v>95895.54000000001</v>
      </c>
      <c r="L43" s="5">
        <f t="shared" si="6"/>
        <v>85593.54000000001</v>
      </c>
      <c r="M43" s="5">
        <f t="shared" si="7"/>
        <v>7671.869999999999</v>
      </c>
      <c r="N43" s="29">
        <f t="shared" si="9"/>
        <v>0.42781203453575456</v>
      </c>
      <c r="O43" s="29">
        <f t="shared" si="10"/>
        <v>1.7376798076923077</v>
      </c>
      <c r="P43" s="29">
        <f t="shared" si="11"/>
        <v>2.0219047314578007</v>
      </c>
      <c r="Q43" s="29">
        <f t="shared" si="3"/>
        <v>1.8218926081696147</v>
      </c>
    </row>
    <row r="44" spans="1:17" ht="30" customHeight="1">
      <c r="A44" s="135"/>
      <c r="B44" s="139"/>
      <c r="C44" s="69" t="s">
        <v>104</v>
      </c>
      <c r="D44" s="54">
        <v>0</v>
      </c>
      <c r="E44" s="54">
        <v>0</v>
      </c>
      <c r="F44" s="54">
        <v>0</v>
      </c>
      <c r="G44" s="54">
        <v>0</v>
      </c>
      <c r="H44" s="113">
        <v>11940</v>
      </c>
      <c r="I44" s="113">
        <v>0</v>
      </c>
      <c r="J44" s="54">
        <f t="shared" si="4"/>
        <v>11940</v>
      </c>
      <c r="K44" s="5">
        <f>H44-F44</f>
        <v>11940</v>
      </c>
      <c r="L44" s="5">
        <f>H44-E44</f>
        <v>11940</v>
      </c>
      <c r="M44" s="5">
        <f>I44-G44</f>
        <v>0</v>
      </c>
      <c r="N44" s="29">
        <f t="shared" si="9"/>
      </c>
      <c r="O44" s="29">
        <f t="shared" si="10"/>
      </c>
      <c r="P44" s="29">
        <f t="shared" si="11"/>
      </c>
      <c r="Q44" s="29">
        <f t="shared" si="3"/>
      </c>
    </row>
    <row r="45" spans="1:17" ht="31.5">
      <c r="A45" s="130"/>
      <c r="B45" s="115"/>
      <c r="C45" s="62" t="s">
        <v>45</v>
      </c>
      <c r="D45" s="52">
        <v>109809.73</v>
      </c>
      <c r="E45" s="5">
        <v>45272.2</v>
      </c>
      <c r="F45" s="5">
        <v>40150</v>
      </c>
      <c r="G45" s="5">
        <v>5200</v>
      </c>
      <c r="H45" s="113">
        <v>87111.46</v>
      </c>
      <c r="I45" s="113">
        <v>22421.32</v>
      </c>
      <c r="J45" s="54">
        <f t="shared" si="4"/>
        <v>-22698.26999999999</v>
      </c>
      <c r="K45" s="5">
        <f>H45-F45</f>
        <v>46961.46000000001</v>
      </c>
      <c r="L45" s="5">
        <f>H45-E45</f>
        <v>41839.26000000001</v>
      </c>
      <c r="M45" s="5">
        <f>I45-G45</f>
        <v>17221.32</v>
      </c>
      <c r="N45" s="29">
        <f t="shared" si="9"/>
        <v>0.7932945468493549</v>
      </c>
      <c r="O45" s="29">
        <f t="shared" si="10"/>
        <v>4.311792307692308</v>
      </c>
      <c r="P45" s="29">
        <f t="shared" si="11"/>
        <v>2.169650311332503</v>
      </c>
      <c r="Q45" s="29">
        <f t="shared" si="3"/>
        <v>1.9241711248845872</v>
      </c>
    </row>
    <row r="46" spans="1:17" ht="47.25">
      <c r="A46" s="136"/>
      <c r="B46" s="140"/>
      <c r="C46" s="62" t="s">
        <v>105</v>
      </c>
      <c r="D46" s="67">
        <v>0</v>
      </c>
      <c r="E46" s="67">
        <v>0</v>
      </c>
      <c r="F46" s="67">
        <v>0</v>
      </c>
      <c r="G46" s="67">
        <v>0</v>
      </c>
      <c r="H46" s="113">
        <v>4046.11</v>
      </c>
      <c r="I46" s="113">
        <v>0</v>
      </c>
      <c r="J46" s="54">
        <f t="shared" si="4"/>
        <v>4046.11</v>
      </c>
      <c r="K46" s="5">
        <f>H46-F46</f>
        <v>4046.11</v>
      </c>
      <c r="L46" s="5">
        <f>H46-E46</f>
        <v>4046.11</v>
      </c>
      <c r="M46" s="5">
        <f>I46-G46</f>
        <v>0</v>
      </c>
      <c r="N46" s="29">
        <f t="shared" si="9"/>
      </c>
      <c r="O46" s="29">
        <f t="shared" si="10"/>
      </c>
      <c r="P46" s="29">
        <f t="shared" si="11"/>
      </c>
      <c r="Q46" s="96">
        <v>0.07</v>
      </c>
    </row>
    <row r="47" spans="1:17" ht="18" customHeight="1">
      <c r="A47" s="135"/>
      <c r="B47" s="139"/>
      <c r="C47" s="63" t="s">
        <v>50</v>
      </c>
      <c r="D47" s="54">
        <v>11100.54</v>
      </c>
      <c r="E47" s="54">
        <v>14007.9</v>
      </c>
      <c r="F47" s="54">
        <v>12063.7</v>
      </c>
      <c r="G47" s="54">
        <v>1859</v>
      </c>
      <c r="H47" s="113">
        <v>11429.79</v>
      </c>
      <c r="I47" s="113">
        <v>2806.4599999999996</v>
      </c>
      <c r="J47" s="54">
        <f t="shared" si="4"/>
        <v>329.25</v>
      </c>
      <c r="K47" s="5">
        <f>H47-F47</f>
        <v>-633.9099999999999</v>
      </c>
      <c r="L47" s="5">
        <f>H47-E47</f>
        <v>-2578.1099999999988</v>
      </c>
      <c r="M47" s="5">
        <f>I47-G47</f>
        <v>947.4599999999996</v>
      </c>
      <c r="N47" s="29">
        <f t="shared" si="9"/>
        <v>1.0296607192082547</v>
      </c>
      <c r="O47" s="29">
        <f t="shared" si="10"/>
        <v>1.5096611081226463</v>
      </c>
      <c r="P47" s="29">
        <f t="shared" si="11"/>
        <v>0.9474531031109859</v>
      </c>
      <c r="Q47" s="29">
        <f aca="true" t="shared" si="12" ref="Q47:Q84">_xlfn.IFERROR(H47/E47,"")</f>
        <v>0.8159531407277323</v>
      </c>
    </row>
    <row r="48" spans="1:17" ht="27" customHeight="1">
      <c r="A48" s="135"/>
      <c r="B48" s="139"/>
      <c r="C48" s="63" t="s">
        <v>100</v>
      </c>
      <c r="D48" s="54">
        <v>625.31</v>
      </c>
      <c r="E48" s="54">
        <v>0</v>
      </c>
      <c r="F48" s="54">
        <v>0</v>
      </c>
      <c r="G48" s="54">
        <v>0</v>
      </c>
      <c r="H48" s="113">
        <v>40002.83</v>
      </c>
      <c r="I48" s="113">
        <v>6559.340000000001</v>
      </c>
      <c r="J48" s="54">
        <f t="shared" si="4"/>
        <v>39377.520000000004</v>
      </c>
      <c r="K48" s="5">
        <f>H48-F48</f>
        <v>40002.83</v>
      </c>
      <c r="L48" s="5">
        <f>H48-E48</f>
        <v>40002.83</v>
      </c>
      <c r="M48" s="5">
        <f>I48-G48</f>
        <v>6559.340000000001</v>
      </c>
      <c r="N48" s="29">
        <f t="shared" si="9"/>
        <v>63.97279749244375</v>
      </c>
      <c r="O48" s="29">
        <f t="shared" si="10"/>
      </c>
      <c r="P48" s="29">
        <f t="shared" si="11"/>
      </c>
      <c r="Q48" s="29">
        <f t="shared" si="12"/>
      </c>
    </row>
    <row r="49" spans="1:17" ht="18" customHeight="1">
      <c r="A49" s="130"/>
      <c r="B49" s="130"/>
      <c r="C49" s="59" t="s">
        <v>9</v>
      </c>
      <c r="D49" s="53">
        <f>SUM(D38:D48)</f>
        <v>967167.1200000001</v>
      </c>
      <c r="E49" s="53">
        <f>SUM(E38:E48)</f>
        <v>790295.2200000001</v>
      </c>
      <c r="F49" s="53">
        <f>SUM(F38:F48)</f>
        <v>708842.6199999999</v>
      </c>
      <c r="G49" s="53">
        <f>SUM(G38:G48)</f>
        <v>61852.22</v>
      </c>
      <c r="H49" s="53">
        <f>SUM(H38:H48)</f>
        <v>887822.64</v>
      </c>
      <c r="I49" s="53">
        <f>SUM(I38:I48)</f>
        <v>93738.39</v>
      </c>
      <c r="J49" s="53">
        <f t="shared" si="4"/>
        <v>-79344.4800000001</v>
      </c>
      <c r="K49" s="53">
        <f t="shared" si="5"/>
        <v>178980.02000000014</v>
      </c>
      <c r="L49" s="53">
        <f t="shared" si="6"/>
        <v>97527.41999999993</v>
      </c>
      <c r="M49" s="53">
        <f t="shared" si="7"/>
        <v>31886.17</v>
      </c>
      <c r="N49" s="29">
        <f t="shared" si="9"/>
        <v>0.9179619753822896</v>
      </c>
      <c r="O49" s="29">
        <f t="shared" si="10"/>
        <v>1.515521835756259</v>
      </c>
      <c r="P49" s="29">
        <f t="shared" si="11"/>
        <v>1.2524961323572787</v>
      </c>
      <c r="Q49" s="29">
        <f t="shared" si="12"/>
        <v>1.1234063139088706</v>
      </c>
    </row>
    <row r="50" spans="1:17" ht="18" customHeight="1">
      <c r="A50" s="130" t="s">
        <v>46</v>
      </c>
      <c r="B50" s="115" t="s">
        <v>47</v>
      </c>
      <c r="C50" s="6" t="s">
        <v>28</v>
      </c>
      <c r="D50" s="52">
        <v>8187.13</v>
      </c>
      <c r="E50" s="5">
        <v>2731.14</v>
      </c>
      <c r="F50" s="5">
        <v>2731.14</v>
      </c>
      <c r="G50" s="5">
        <v>0</v>
      </c>
      <c r="H50" s="45">
        <v>2731.14</v>
      </c>
      <c r="I50" s="45">
        <v>0</v>
      </c>
      <c r="J50" s="9">
        <f t="shared" si="4"/>
        <v>-5455.99</v>
      </c>
      <c r="K50" s="9">
        <f t="shared" si="5"/>
        <v>0</v>
      </c>
      <c r="L50" s="9">
        <f t="shared" si="6"/>
        <v>0</v>
      </c>
      <c r="M50" s="9">
        <f t="shared" si="7"/>
        <v>0</v>
      </c>
      <c r="N50" s="29">
        <f t="shared" si="9"/>
        <v>0.3335894263313273</v>
      </c>
      <c r="O50" s="29">
        <f t="shared" si="10"/>
      </c>
      <c r="P50" s="29">
        <f t="shared" si="11"/>
        <v>1</v>
      </c>
      <c r="Q50" s="29">
        <f t="shared" si="12"/>
        <v>1</v>
      </c>
    </row>
    <row r="51" spans="1:17" ht="18" customHeight="1">
      <c r="A51" s="130"/>
      <c r="B51" s="115"/>
      <c r="C51" s="60" t="s">
        <v>9</v>
      </c>
      <c r="D51" s="53">
        <f>D50</f>
        <v>8187.13</v>
      </c>
      <c r="E51" s="97">
        <f>SUM(E50:E50)</f>
        <v>2731.14</v>
      </c>
      <c r="F51" s="97">
        <f>SUM(F50:F50)</f>
        <v>2731.14</v>
      </c>
      <c r="G51" s="97">
        <f>SUM(G50:G50)</f>
        <v>0</v>
      </c>
      <c r="H51" s="97">
        <f>SUM(H50:H50)</f>
        <v>2731.14</v>
      </c>
      <c r="I51" s="97">
        <f>SUM(I50:I50)</f>
        <v>0</v>
      </c>
      <c r="J51" s="98">
        <f t="shared" si="4"/>
        <v>-5455.99</v>
      </c>
      <c r="K51" s="98">
        <f t="shared" si="5"/>
        <v>0</v>
      </c>
      <c r="L51" s="98">
        <f t="shared" si="6"/>
        <v>0</v>
      </c>
      <c r="M51" s="98">
        <f t="shared" si="7"/>
        <v>0</v>
      </c>
      <c r="N51" s="29">
        <f t="shared" si="9"/>
        <v>0.3335894263313273</v>
      </c>
      <c r="O51" s="29">
        <f t="shared" si="10"/>
      </c>
      <c r="P51" s="29">
        <f t="shared" si="11"/>
        <v>1</v>
      </c>
      <c r="Q51" s="29">
        <f t="shared" si="12"/>
        <v>1</v>
      </c>
    </row>
    <row r="52" spans="1:17" ht="18" customHeight="1">
      <c r="A52" s="144" t="s">
        <v>49</v>
      </c>
      <c r="B52" s="142" t="s">
        <v>76</v>
      </c>
      <c r="C52" s="12" t="s">
        <v>85</v>
      </c>
      <c r="D52" s="52">
        <v>369755.46</v>
      </c>
      <c r="E52" s="5">
        <v>636054.38</v>
      </c>
      <c r="F52" s="5">
        <v>564388.06</v>
      </c>
      <c r="G52" s="5">
        <v>69540.8</v>
      </c>
      <c r="H52" s="45">
        <v>487391.19</v>
      </c>
      <c r="I52" s="45">
        <v>64107.979999999996</v>
      </c>
      <c r="J52" s="9">
        <f t="shared" si="4"/>
        <v>117635.72999999998</v>
      </c>
      <c r="K52" s="9">
        <f t="shared" si="5"/>
        <v>-76996.87000000005</v>
      </c>
      <c r="L52" s="9">
        <f t="shared" si="6"/>
        <v>-148663.19</v>
      </c>
      <c r="M52" s="9">
        <f t="shared" si="7"/>
        <v>-5432.820000000007</v>
      </c>
      <c r="N52" s="29">
        <f t="shared" si="9"/>
        <v>1.3181446732389022</v>
      </c>
      <c r="O52" s="29">
        <f t="shared" si="10"/>
        <v>0.9218757909026067</v>
      </c>
      <c r="P52" s="29">
        <f t="shared" si="11"/>
        <v>0.8635745944022982</v>
      </c>
      <c r="Q52" s="29">
        <f t="shared" si="12"/>
        <v>0.7662728303199484</v>
      </c>
    </row>
    <row r="53" spans="1:17" ht="18" customHeight="1">
      <c r="A53" s="123"/>
      <c r="B53" s="126"/>
      <c r="C53" s="12" t="s">
        <v>79</v>
      </c>
      <c r="D53" s="52">
        <v>235766.02</v>
      </c>
      <c r="E53" s="52">
        <v>415818.14</v>
      </c>
      <c r="F53" s="52">
        <v>369024.7</v>
      </c>
      <c r="G53" s="52">
        <v>40730.8</v>
      </c>
      <c r="H53" s="45">
        <v>310325.58</v>
      </c>
      <c r="I53" s="45">
        <v>34081.4</v>
      </c>
      <c r="J53" s="99">
        <f t="shared" si="4"/>
        <v>74559.56000000003</v>
      </c>
      <c r="K53" s="99">
        <f t="shared" si="5"/>
        <v>-58699.119999999995</v>
      </c>
      <c r="L53" s="99">
        <f t="shared" si="6"/>
        <v>-105492.56</v>
      </c>
      <c r="M53" s="99">
        <f t="shared" si="7"/>
        <v>-6649.4000000000015</v>
      </c>
      <c r="N53" s="29">
        <f t="shared" si="9"/>
        <v>1.3162438760259008</v>
      </c>
      <c r="O53" s="29">
        <f t="shared" si="10"/>
        <v>0.83674762096497</v>
      </c>
      <c r="P53" s="29">
        <f t="shared" si="11"/>
        <v>0.8409344415157034</v>
      </c>
      <c r="Q53" s="29">
        <f t="shared" si="12"/>
        <v>0.7463012075423164</v>
      </c>
    </row>
    <row r="54" spans="1:17" ht="18" customHeight="1">
      <c r="A54" s="123"/>
      <c r="B54" s="126"/>
      <c r="C54" s="12" t="s">
        <v>80</v>
      </c>
      <c r="D54" s="52">
        <v>3379244.39</v>
      </c>
      <c r="E54" s="5">
        <v>3830717.66</v>
      </c>
      <c r="F54" s="5">
        <v>3478817.55</v>
      </c>
      <c r="G54" s="5">
        <v>356561.7</v>
      </c>
      <c r="H54" s="45">
        <v>3569022.52</v>
      </c>
      <c r="I54" s="45">
        <v>329992.74</v>
      </c>
      <c r="J54" s="9">
        <f t="shared" si="4"/>
        <v>189778.1299999999</v>
      </c>
      <c r="K54" s="9">
        <f t="shared" si="5"/>
        <v>90204.9700000002</v>
      </c>
      <c r="L54" s="9">
        <f t="shared" si="6"/>
        <v>-261695.14000000013</v>
      </c>
      <c r="M54" s="9">
        <f t="shared" si="7"/>
        <v>-26568.96000000002</v>
      </c>
      <c r="N54" s="29">
        <f t="shared" si="9"/>
        <v>1.0561599304748717</v>
      </c>
      <c r="O54" s="29">
        <f t="shared" si="10"/>
        <v>0.9254856592842136</v>
      </c>
      <c r="P54" s="29">
        <f t="shared" si="11"/>
        <v>1.0259297789273256</v>
      </c>
      <c r="Q54" s="29">
        <f t="shared" si="12"/>
        <v>0.931685087958166</v>
      </c>
    </row>
    <row r="55" spans="1:17" ht="18" customHeight="1">
      <c r="A55" s="123"/>
      <c r="B55" s="126"/>
      <c r="C55" s="12" t="s">
        <v>81</v>
      </c>
      <c r="D55" s="52">
        <v>1649.53</v>
      </c>
      <c r="E55" s="5">
        <v>0</v>
      </c>
      <c r="F55" s="5">
        <v>0</v>
      </c>
      <c r="G55" s="5">
        <v>0</v>
      </c>
      <c r="H55" s="45">
        <v>1044.68</v>
      </c>
      <c r="I55" s="45">
        <v>84.95</v>
      </c>
      <c r="J55" s="9">
        <f t="shared" si="4"/>
        <v>-604.8499999999999</v>
      </c>
      <c r="K55" s="9">
        <f t="shared" si="5"/>
        <v>1044.68</v>
      </c>
      <c r="L55" s="9">
        <f t="shared" si="6"/>
        <v>1044.68</v>
      </c>
      <c r="M55" s="9">
        <f t="shared" si="7"/>
        <v>84.95</v>
      </c>
      <c r="N55" s="29">
        <f t="shared" si="9"/>
        <v>0.6333197941231745</v>
      </c>
      <c r="O55" s="29">
        <f t="shared" si="10"/>
      </c>
      <c r="P55" s="29">
        <f t="shared" si="11"/>
      </c>
      <c r="Q55" s="29">
        <f t="shared" si="12"/>
      </c>
    </row>
    <row r="56" spans="1:17" ht="18" customHeight="1">
      <c r="A56" s="145"/>
      <c r="B56" s="143"/>
      <c r="C56" s="61" t="s">
        <v>9</v>
      </c>
      <c r="D56" s="11">
        <f>SUM(D52:D55)</f>
        <v>3986415.4</v>
      </c>
      <c r="E56" s="11">
        <f>SUM(E52:E55)</f>
        <v>4882590.18</v>
      </c>
      <c r="F56" s="11">
        <f>SUM(F52:F55)</f>
        <v>4412230.31</v>
      </c>
      <c r="G56" s="11">
        <f>SUM(G52:G55)</f>
        <v>466833.30000000005</v>
      </c>
      <c r="H56" s="11">
        <f>SUM(H52:H55)</f>
        <v>4367783.97</v>
      </c>
      <c r="I56" s="11">
        <f>SUM(I52:I55)</f>
        <v>428267.07</v>
      </c>
      <c r="J56" s="11">
        <f t="shared" si="4"/>
        <v>381368.56999999983</v>
      </c>
      <c r="K56" s="11">
        <f t="shared" si="5"/>
        <v>-44446.33999999985</v>
      </c>
      <c r="L56" s="11">
        <f t="shared" si="6"/>
        <v>-514806.20999999996</v>
      </c>
      <c r="M56" s="11">
        <f t="shared" si="7"/>
        <v>-38566.23000000004</v>
      </c>
      <c r="N56" s="29">
        <f t="shared" si="9"/>
        <v>1.0956670421251131</v>
      </c>
      <c r="O56" s="29">
        <f t="shared" si="10"/>
        <v>0.9173875771072886</v>
      </c>
      <c r="P56" s="29">
        <f t="shared" si="11"/>
        <v>0.9899265593866972</v>
      </c>
      <c r="Q56" s="29">
        <f t="shared" si="12"/>
        <v>0.8945628875204923</v>
      </c>
    </row>
    <row r="57" spans="1:17" ht="18" customHeight="1">
      <c r="A57" s="141">
        <v>991</v>
      </c>
      <c r="B57" s="141" t="s">
        <v>51</v>
      </c>
      <c r="C57" s="7" t="s">
        <v>52</v>
      </c>
      <c r="D57" s="52">
        <v>51400.55</v>
      </c>
      <c r="E57" s="5">
        <v>54298.2</v>
      </c>
      <c r="F57" s="5">
        <v>49000</v>
      </c>
      <c r="G57" s="5">
        <v>5000</v>
      </c>
      <c r="H57" s="45">
        <v>50284.07</v>
      </c>
      <c r="I57" s="45">
        <v>5049.61</v>
      </c>
      <c r="J57" s="5">
        <f t="shared" si="4"/>
        <v>-1116.4800000000032</v>
      </c>
      <c r="K57" s="5">
        <f t="shared" si="5"/>
        <v>1284.0699999999997</v>
      </c>
      <c r="L57" s="5">
        <f t="shared" si="6"/>
        <v>-4014.1299999999974</v>
      </c>
      <c r="M57" s="5">
        <f t="shared" si="7"/>
        <v>49.60999999999967</v>
      </c>
      <c r="N57" s="29">
        <f t="shared" si="9"/>
        <v>0.978278831646743</v>
      </c>
      <c r="O57" s="29">
        <f t="shared" si="10"/>
        <v>1.009922</v>
      </c>
      <c r="P57" s="29">
        <f t="shared" si="11"/>
        <v>1.0262055102040817</v>
      </c>
      <c r="Q57" s="29">
        <f t="shared" si="12"/>
        <v>0.9260725033242355</v>
      </c>
    </row>
    <row r="58" spans="1:17" ht="14.25" customHeight="1">
      <c r="A58" s="141"/>
      <c r="B58" s="141"/>
      <c r="C58" s="6" t="s">
        <v>53</v>
      </c>
      <c r="D58" s="52">
        <v>3553.5</v>
      </c>
      <c r="E58" s="5">
        <v>0</v>
      </c>
      <c r="F58" s="5">
        <v>0</v>
      </c>
      <c r="G58" s="5">
        <v>0</v>
      </c>
      <c r="H58" s="45">
        <v>8905.67</v>
      </c>
      <c r="I58" s="45">
        <v>0</v>
      </c>
      <c r="J58" s="5">
        <f t="shared" si="4"/>
        <v>5352.17</v>
      </c>
      <c r="K58" s="5">
        <f t="shared" si="5"/>
        <v>8905.67</v>
      </c>
      <c r="L58" s="5">
        <f t="shared" si="6"/>
        <v>8905.67</v>
      </c>
      <c r="M58" s="5">
        <f t="shared" si="7"/>
        <v>0</v>
      </c>
      <c r="N58" s="100">
        <f t="shared" si="9"/>
        <v>2.506168566202336</v>
      </c>
      <c r="O58" s="29">
        <f t="shared" si="10"/>
      </c>
      <c r="P58" s="29">
        <f t="shared" si="11"/>
      </c>
      <c r="Q58" s="29">
        <f t="shared" si="12"/>
      </c>
    </row>
    <row r="59" spans="1:17" ht="3" customHeight="1">
      <c r="A59" s="141"/>
      <c r="B59" s="141"/>
      <c r="C59" s="6" t="s">
        <v>54</v>
      </c>
      <c r="D59" s="52">
        <v>0</v>
      </c>
      <c r="E59" s="3">
        <v>0</v>
      </c>
      <c r="F59" s="3">
        <v>0</v>
      </c>
      <c r="G59" s="3">
        <v>0</v>
      </c>
      <c r="H59" s="45">
        <v>0</v>
      </c>
      <c r="I59" s="45">
        <v>0</v>
      </c>
      <c r="J59" s="3"/>
      <c r="K59" s="3"/>
      <c r="L59" s="3"/>
      <c r="M59" s="3"/>
      <c r="N59" s="33">
        <f t="shared" si="9"/>
      </c>
      <c r="O59" s="30"/>
      <c r="P59" s="30">
        <f t="shared" si="11"/>
      </c>
      <c r="Q59" s="30">
        <f t="shared" si="12"/>
      </c>
    </row>
    <row r="60" spans="1:17" ht="15.75" customHeight="1">
      <c r="A60" s="141"/>
      <c r="B60" s="141"/>
      <c r="C60" s="59" t="s">
        <v>9</v>
      </c>
      <c r="D60" s="53">
        <f>SUM(D57:D59)</f>
        <v>54954.05</v>
      </c>
      <c r="E60" s="53">
        <f>SUM(E57:E59)</f>
        <v>54298.2</v>
      </c>
      <c r="F60" s="53">
        <f>SUM(F57:F59)</f>
        <v>49000</v>
      </c>
      <c r="G60" s="53">
        <f>SUM(G57:G59)</f>
        <v>5000</v>
      </c>
      <c r="H60" s="53">
        <f>SUM(H57:H59)</f>
        <v>59189.74</v>
      </c>
      <c r="I60" s="53">
        <f>SUM(I57:I59)</f>
        <v>5049.61</v>
      </c>
      <c r="J60" s="53">
        <f t="shared" si="4"/>
        <v>4235.689999999995</v>
      </c>
      <c r="K60" s="53">
        <f t="shared" si="5"/>
        <v>10189.739999999998</v>
      </c>
      <c r="L60" s="53">
        <f t="shared" si="6"/>
        <v>4891.540000000001</v>
      </c>
      <c r="M60" s="53">
        <f t="shared" si="7"/>
        <v>49.60999999999967</v>
      </c>
      <c r="N60" s="58">
        <f t="shared" si="9"/>
        <v>1.077076939734196</v>
      </c>
      <c r="O60" s="29">
        <f aca="true" t="shared" si="13" ref="O60:O73">_xlfn.IFERROR(I60/G60,"")</f>
        <v>1.009922</v>
      </c>
      <c r="P60" s="29">
        <f t="shared" si="11"/>
        <v>1.2079538775510203</v>
      </c>
      <c r="Q60" s="58">
        <f t="shared" si="12"/>
        <v>1.090086595872423</v>
      </c>
    </row>
    <row r="61" spans="1:17" ht="18" customHeight="1">
      <c r="A61" s="130" t="s">
        <v>55</v>
      </c>
      <c r="B61" s="115" t="s">
        <v>56</v>
      </c>
      <c r="C61" s="6" t="s">
        <v>57</v>
      </c>
      <c r="D61" s="52">
        <v>3792.8100000000004</v>
      </c>
      <c r="E61" s="5">
        <v>7767.5</v>
      </c>
      <c r="F61" s="5">
        <v>7536</v>
      </c>
      <c r="G61" s="5">
        <v>54.9</v>
      </c>
      <c r="H61" s="45">
        <v>10718.17</v>
      </c>
      <c r="I61" s="45">
        <v>78.43</v>
      </c>
      <c r="J61" s="5">
        <f>H61-D61</f>
        <v>6925.36</v>
      </c>
      <c r="K61" s="5">
        <f t="shared" si="5"/>
        <v>3182.17</v>
      </c>
      <c r="L61" s="5">
        <f t="shared" si="6"/>
        <v>2950.67</v>
      </c>
      <c r="M61" s="5">
        <f t="shared" si="7"/>
        <v>23.53000000000001</v>
      </c>
      <c r="N61" s="29">
        <f t="shared" si="9"/>
        <v>2.8259179869278976</v>
      </c>
      <c r="O61" s="58">
        <f t="shared" si="13"/>
        <v>1.4285974499089256</v>
      </c>
      <c r="P61" s="29">
        <f t="shared" si="11"/>
        <v>1.4222624734607219</v>
      </c>
      <c r="Q61" s="29">
        <f t="shared" si="12"/>
        <v>1.379873833279691</v>
      </c>
    </row>
    <row r="62" spans="1:17" s="82" customFormat="1" ht="18" customHeight="1">
      <c r="A62" s="131"/>
      <c r="B62" s="132"/>
      <c r="C62" s="83" t="s">
        <v>109</v>
      </c>
      <c r="D62" s="84">
        <v>22352.74</v>
      </c>
      <c r="E62" s="84">
        <v>16333.1</v>
      </c>
      <c r="F62" s="84">
        <v>14250</v>
      </c>
      <c r="G62" s="84">
        <v>2000</v>
      </c>
      <c r="H62" s="85">
        <v>196860.4</v>
      </c>
      <c r="I62" s="85">
        <v>146189.05</v>
      </c>
      <c r="J62" s="86">
        <f>H62-D62</f>
        <v>174507.66</v>
      </c>
      <c r="K62" s="86">
        <f>H62-F62</f>
        <v>182610.4</v>
      </c>
      <c r="L62" s="86">
        <f>H62-E62</f>
        <v>180527.3</v>
      </c>
      <c r="M62" s="86">
        <f>I62-G62</f>
        <v>144189.05</v>
      </c>
      <c r="N62" s="101">
        <f>_xlfn.IFERROR(H62/D62,"")</f>
        <v>8.806991894505996</v>
      </c>
      <c r="O62" s="102">
        <f>_xlfn.IFERROR(I62/G62,"")</f>
        <v>73.09452499999999</v>
      </c>
      <c r="P62" s="101">
        <f>_xlfn.IFERROR(H62/F62,"")</f>
        <v>13.814764912280701</v>
      </c>
      <c r="Q62" s="101">
        <f>_xlfn.IFERROR(H62/E62,"")</f>
        <v>12.052849734588044</v>
      </c>
    </row>
    <row r="63" spans="1:17" ht="18" customHeight="1">
      <c r="A63" s="130"/>
      <c r="B63" s="115"/>
      <c r="C63" s="61" t="s">
        <v>9</v>
      </c>
      <c r="D63" s="11">
        <f>SUBTOTAL(9,D61:D62)</f>
        <v>26145.550000000003</v>
      </c>
      <c r="E63" s="11">
        <f>SUBTOTAL(9,E61:E62)</f>
        <v>24100.6</v>
      </c>
      <c r="F63" s="11">
        <f>SUBTOTAL(9,F61:F62)</f>
        <v>21786</v>
      </c>
      <c r="G63" s="11">
        <f>SUBTOTAL(9,G61:G62)</f>
        <v>2054.9</v>
      </c>
      <c r="H63" s="11">
        <f>SUBTOTAL(9,H61:H62)</f>
        <v>207578.57</v>
      </c>
      <c r="I63" s="11">
        <f>SUBTOTAL(9,I61:I62)</f>
        <v>146267.47999999998</v>
      </c>
      <c r="J63" s="11">
        <f>H63-D63</f>
        <v>181433.02000000002</v>
      </c>
      <c r="K63" s="11">
        <f>H63-F63</f>
        <v>185792.57</v>
      </c>
      <c r="L63" s="11">
        <f>H63-E63</f>
        <v>183477.97</v>
      </c>
      <c r="M63" s="11">
        <f>I63-G63</f>
        <v>144212.58</v>
      </c>
      <c r="N63" s="29">
        <f>_xlfn.IFERROR(H63/D63,"")</f>
        <v>7.939346083750389</v>
      </c>
      <c r="O63" s="29">
        <f>_xlfn.IFERROR(I63/G63,"")</f>
        <v>71.1798530342109</v>
      </c>
      <c r="P63" s="29">
        <f>_xlfn.IFERROR(H63/F63,"")</f>
        <v>9.528071697420362</v>
      </c>
      <c r="Q63" s="29">
        <f>_xlfn.IFERROR(H63/E63,"")</f>
        <v>8.613004240558327</v>
      </c>
    </row>
    <row r="64" spans="1:17" ht="18" customHeight="1">
      <c r="A64" s="115"/>
      <c r="B64" s="115" t="s">
        <v>58</v>
      </c>
      <c r="C64" s="8" t="s">
        <v>59</v>
      </c>
      <c r="D64" s="52">
        <v>1877.6</v>
      </c>
      <c r="E64" s="5">
        <v>41.2</v>
      </c>
      <c r="F64" s="5">
        <v>41.2</v>
      </c>
      <c r="G64" s="5">
        <v>0</v>
      </c>
      <c r="H64" s="45">
        <v>839.8399999999999</v>
      </c>
      <c r="I64" s="45">
        <v>520.97</v>
      </c>
      <c r="J64" s="5">
        <f aca="true" t="shared" si="14" ref="J64:J73">H64-D64</f>
        <v>-1037.76</v>
      </c>
      <c r="K64" s="5">
        <f t="shared" si="5"/>
        <v>798.6399999999999</v>
      </c>
      <c r="L64" s="5">
        <f t="shared" si="6"/>
        <v>798.6399999999999</v>
      </c>
      <c r="M64" s="5">
        <f t="shared" si="7"/>
        <v>520.97</v>
      </c>
      <c r="N64" s="29">
        <f t="shared" si="9"/>
        <v>0.4472944184064763</v>
      </c>
      <c r="O64" s="29">
        <f t="shared" si="13"/>
      </c>
      <c r="P64" s="29">
        <f t="shared" si="11"/>
        <v>20.384466019417474</v>
      </c>
      <c r="Q64" s="29">
        <f t="shared" si="12"/>
        <v>20.384466019417474</v>
      </c>
    </row>
    <row r="65" spans="1:17" ht="18" customHeight="1">
      <c r="A65" s="137"/>
      <c r="B65" s="137"/>
      <c r="C65" s="6" t="s">
        <v>94</v>
      </c>
      <c r="D65" s="52">
        <v>309.23</v>
      </c>
      <c r="E65" s="13">
        <v>47.1</v>
      </c>
      <c r="F65" s="13">
        <v>47.1</v>
      </c>
      <c r="G65" s="13">
        <v>0</v>
      </c>
      <c r="H65" s="45">
        <v>531.6800000000001</v>
      </c>
      <c r="I65" s="45">
        <v>0</v>
      </c>
      <c r="J65" s="13">
        <f t="shared" si="14"/>
        <v>222.45000000000005</v>
      </c>
      <c r="K65" s="13">
        <f t="shared" si="5"/>
        <v>484.58000000000004</v>
      </c>
      <c r="L65" s="13">
        <f t="shared" si="6"/>
        <v>484.58000000000004</v>
      </c>
      <c r="M65" s="13">
        <f t="shared" si="7"/>
        <v>0</v>
      </c>
      <c r="N65" s="29">
        <f t="shared" si="9"/>
        <v>1.7193674611130874</v>
      </c>
      <c r="O65" s="29">
        <f t="shared" si="13"/>
      </c>
      <c r="P65" s="29">
        <f t="shared" si="11"/>
        <v>11.288322717622082</v>
      </c>
      <c r="Q65" s="29">
        <f t="shared" si="12"/>
        <v>11.288322717622082</v>
      </c>
    </row>
    <row r="66" spans="1:17" ht="18" customHeight="1">
      <c r="A66" s="115"/>
      <c r="B66" s="115"/>
      <c r="C66" s="6" t="s">
        <v>28</v>
      </c>
      <c r="D66" s="52">
        <v>9531</v>
      </c>
      <c r="E66" s="5">
        <v>7387.5</v>
      </c>
      <c r="F66" s="5">
        <v>7387.5</v>
      </c>
      <c r="G66" s="5">
        <v>0</v>
      </c>
      <c r="H66" s="45">
        <v>7387.5</v>
      </c>
      <c r="I66" s="45">
        <v>0</v>
      </c>
      <c r="J66" s="5">
        <f t="shared" si="14"/>
        <v>-2143.5</v>
      </c>
      <c r="K66" s="5">
        <f t="shared" si="5"/>
        <v>0</v>
      </c>
      <c r="L66" s="5">
        <f t="shared" si="6"/>
        <v>0</v>
      </c>
      <c r="M66" s="5">
        <f t="shared" si="7"/>
        <v>0</v>
      </c>
      <c r="N66" s="29">
        <f t="shared" si="9"/>
        <v>0.7751022977651872</v>
      </c>
      <c r="O66" s="29">
        <f t="shared" si="13"/>
      </c>
      <c r="P66" s="29">
        <f t="shared" si="11"/>
        <v>1</v>
      </c>
      <c r="Q66" s="29">
        <f t="shared" si="12"/>
        <v>1</v>
      </c>
    </row>
    <row r="67" spans="1:17" ht="17.25" customHeight="1">
      <c r="A67" s="115"/>
      <c r="B67" s="115"/>
      <c r="C67" s="39" t="s">
        <v>48</v>
      </c>
      <c r="D67" s="52">
        <v>64682.33000000034</v>
      </c>
      <c r="E67" s="5">
        <v>680.5</v>
      </c>
      <c r="F67" s="5">
        <v>635</v>
      </c>
      <c r="G67" s="5">
        <v>70</v>
      </c>
      <c r="H67" s="45">
        <v>49326.740000001366</v>
      </c>
      <c r="I67" s="45">
        <v>-30084.910000000047</v>
      </c>
      <c r="J67" s="5">
        <f t="shared" si="14"/>
        <v>-15355.58999999897</v>
      </c>
      <c r="K67" s="5">
        <f t="shared" si="5"/>
        <v>48691.740000001366</v>
      </c>
      <c r="L67" s="5">
        <f t="shared" si="6"/>
        <v>48646.240000001366</v>
      </c>
      <c r="M67" s="5">
        <f t="shared" si="7"/>
        <v>-30154.910000000047</v>
      </c>
      <c r="N67" s="29">
        <f t="shared" si="9"/>
        <v>0.7625999248944976</v>
      </c>
      <c r="O67" s="103">
        <f t="shared" si="13"/>
        <v>-429.78442857142926</v>
      </c>
      <c r="P67" s="103">
        <f t="shared" si="11"/>
        <v>77.67990551181317</v>
      </c>
      <c r="Q67" s="103">
        <f t="shared" si="12"/>
        <v>72.48602498163316</v>
      </c>
    </row>
    <row r="68" spans="1:17" ht="18" customHeight="1">
      <c r="A68" s="115"/>
      <c r="B68" s="115"/>
      <c r="C68" s="6" t="s">
        <v>50</v>
      </c>
      <c r="D68" s="52">
        <v>83643.03000000016</v>
      </c>
      <c r="E68" s="5">
        <v>81594.89999999997</v>
      </c>
      <c r="F68" s="5">
        <v>71953.2</v>
      </c>
      <c r="G68" s="5">
        <v>7714.5999999999985</v>
      </c>
      <c r="H68" s="45">
        <v>91773.44</v>
      </c>
      <c r="I68" s="45">
        <v>7176.94</v>
      </c>
      <c r="J68" s="5">
        <f t="shared" si="14"/>
        <v>8130.409999999843</v>
      </c>
      <c r="K68" s="5">
        <f t="shared" si="5"/>
        <v>19820.240000000005</v>
      </c>
      <c r="L68" s="5">
        <f t="shared" si="6"/>
        <v>10178.540000000037</v>
      </c>
      <c r="M68" s="5">
        <f t="shared" si="7"/>
        <v>-537.659999999999</v>
      </c>
      <c r="N68" s="29">
        <f t="shared" si="9"/>
        <v>1.0972036761461155</v>
      </c>
      <c r="O68" s="29">
        <f t="shared" si="13"/>
        <v>0.9303061727114822</v>
      </c>
      <c r="P68" s="29">
        <f t="shared" si="11"/>
        <v>1.275460160215251</v>
      </c>
      <c r="Q68" s="29">
        <f t="shared" si="12"/>
        <v>1.1247448063543193</v>
      </c>
    </row>
    <row r="69" spans="1:17" ht="18" customHeight="1">
      <c r="A69" s="115"/>
      <c r="B69" s="115"/>
      <c r="C69" s="6" t="s">
        <v>60</v>
      </c>
      <c r="D69" s="52">
        <v>37383.149999999994</v>
      </c>
      <c r="E69" s="5">
        <v>0</v>
      </c>
      <c r="F69" s="5">
        <v>0</v>
      </c>
      <c r="G69" s="5">
        <v>0</v>
      </c>
      <c r="H69" s="81">
        <f>311.53-6515.86+0.25</f>
        <v>-6204.08</v>
      </c>
      <c r="I69" s="81">
        <v>57.7</v>
      </c>
      <c r="J69" s="5">
        <f t="shared" si="14"/>
        <v>-43587.229999999996</v>
      </c>
      <c r="K69" s="5">
        <f t="shared" si="5"/>
        <v>-6204.08</v>
      </c>
      <c r="L69" s="5">
        <f t="shared" si="6"/>
        <v>-6204.08</v>
      </c>
      <c r="M69" s="5">
        <f t="shared" si="7"/>
        <v>57.7</v>
      </c>
      <c r="N69" s="29">
        <f t="shared" si="9"/>
        <v>-0.16595926239495604</v>
      </c>
      <c r="O69" s="29">
        <f t="shared" si="13"/>
      </c>
      <c r="P69" s="29">
        <f t="shared" si="11"/>
      </c>
      <c r="Q69" s="29">
        <f t="shared" si="12"/>
      </c>
    </row>
    <row r="70" spans="1:17" s="82" customFormat="1" ht="18" customHeight="1">
      <c r="A70" s="156"/>
      <c r="B70" s="156"/>
      <c r="C70" s="80" t="s">
        <v>40</v>
      </c>
      <c r="D70" s="104">
        <f>1971.77+4196.32</f>
        <v>6168.09</v>
      </c>
      <c r="E70" s="86">
        <v>0</v>
      </c>
      <c r="F70" s="86">
        <v>0</v>
      </c>
      <c r="G70" s="86">
        <v>0</v>
      </c>
      <c r="H70" s="81">
        <v>3260.87</v>
      </c>
      <c r="I70" s="81">
        <f>441.83+81.32</f>
        <v>523.15</v>
      </c>
      <c r="J70" s="86">
        <f t="shared" si="14"/>
        <v>-2907.2200000000003</v>
      </c>
      <c r="K70" s="86">
        <f>H70-F70</f>
        <v>3260.87</v>
      </c>
      <c r="L70" s="86">
        <f>H70-E70</f>
        <v>3260.87</v>
      </c>
      <c r="M70" s="86">
        <f aca="true" t="shared" si="15" ref="M70:M84">I70-G70</f>
        <v>523.15</v>
      </c>
      <c r="N70" s="101">
        <f aca="true" t="shared" si="16" ref="N70:N84">_xlfn.IFERROR(H70/D70,"")</f>
        <v>0.5286677075075104</v>
      </c>
      <c r="O70" s="101">
        <f t="shared" si="13"/>
      </c>
      <c r="P70" s="29">
        <f t="shared" si="11"/>
      </c>
      <c r="Q70" s="29">
        <f t="shared" si="12"/>
      </c>
    </row>
    <row r="71" spans="1:17" ht="18" customHeight="1">
      <c r="A71" s="157"/>
      <c r="B71" s="157"/>
      <c r="C71" s="6" t="s">
        <v>96</v>
      </c>
      <c r="D71" s="52">
        <v>2799.11</v>
      </c>
      <c r="E71" s="5">
        <v>0</v>
      </c>
      <c r="F71" s="5">
        <f>G71</f>
        <v>0</v>
      </c>
      <c r="G71" s="5">
        <v>0</v>
      </c>
      <c r="H71" s="45">
        <v>771.91</v>
      </c>
      <c r="I71" s="45">
        <v>0</v>
      </c>
      <c r="J71" s="5">
        <f t="shared" si="14"/>
        <v>-2027.2000000000003</v>
      </c>
      <c r="K71" s="5">
        <f>H71-F71</f>
        <v>771.91</v>
      </c>
      <c r="L71" s="5">
        <f>H71-E71</f>
        <v>771.91</v>
      </c>
      <c r="M71" s="5">
        <f t="shared" si="15"/>
        <v>0</v>
      </c>
      <c r="N71" s="29">
        <f t="shared" si="16"/>
        <v>0.2757697982573032</v>
      </c>
      <c r="O71" s="58">
        <f t="shared" si="13"/>
      </c>
      <c r="P71" s="29">
        <f t="shared" si="11"/>
      </c>
      <c r="Q71" s="29">
        <f t="shared" si="12"/>
      </c>
    </row>
    <row r="72" spans="1:17" ht="15.75">
      <c r="A72" s="115"/>
      <c r="B72" s="115"/>
      <c r="C72" s="59" t="s">
        <v>61</v>
      </c>
      <c r="D72" s="53">
        <f aca="true" t="shared" si="17" ref="D72:I72">SUM(D64:D71)</f>
        <v>206393.54000000047</v>
      </c>
      <c r="E72" s="53">
        <f t="shared" si="17"/>
        <v>89751.19999999997</v>
      </c>
      <c r="F72" s="53">
        <f t="shared" si="17"/>
        <v>80064</v>
      </c>
      <c r="G72" s="53">
        <f t="shared" si="17"/>
        <v>7784.5999999999985</v>
      </c>
      <c r="H72" s="53">
        <f t="shared" si="17"/>
        <v>147687.90000000136</v>
      </c>
      <c r="I72" s="53">
        <f t="shared" si="17"/>
        <v>-21806.150000000045</v>
      </c>
      <c r="J72" s="105">
        <f t="shared" si="14"/>
        <v>-58705.63999999911</v>
      </c>
      <c r="K72" s="105">
        <f>H72-F72</f>
        <v>67623.90000000136</v>
      </c>
      <c r="L72" s="105">
        <f>H72-E72</f>
        <v>57936.700000001394</v>
      </c>
      <c r="M72" s="105">
        <f t="shared" si="15"/>
        <v>-29590.750000000044</v>
      </c>
      <c r="N72" s="58">
        <f t="shared" si="16"/>
        <v>0.7155645472237213</v>
      </c>
      <c r="O72" s="92">
        <f t="shared" si="13"/>
        <v>-2.801190812630071</v>
      </c>
      <c r="P72" s="58">
        <f aca="true" t="shared" si="18" ref="P72:P84">_xlfn.IFERROR(H72/F72,"")</f>
        <v>1.84462305155877</v>
      </c>
      <c r="Q72" s="58">
        <f t="shared" si="12"/>
        <v>1.6455256308550907</v>
      </c>
    </row>
    <row r="73" spans="1:17" s="37" customFormat="1" ht="23.25" customHeight="1">
      <c r="A73" s="158" t="s">
        <v>62</v>
      </c>
      <c r="B73" s="158"/>
      <c r="C73" s="158"/>
      <c r="D73" s="93">
        <f aca="true" t="shared" si="19" ref="D73:I73">D5+D22</f>
        <v>21425617.350000005</v>
      </c>
      <c r="E73" s="93">
        <f t="shared" si="19"/>
        <v>26583669.610000003</v>
      </c>
      <c r="F73" s="93">
        <f t="shared" si="19"/>
        <v>21862028.44</v>
      </c>
      <c r="G73" s="93">
        <f t="shared" si="19"/>
        <v>2064792.9200000002</v>
      </c>
      <c r="H73" s="93">
        <f t="shared" si="19"/>
        <v>23284703.410000004</v>
      </c>
      <c r="I73" s="93">
        <f t="shared" si="19"/>
        <v>2757842.9099999997</v>
      </c>
      <c r="J73" s="94">
        <f t="shared" si="14"/>
        <v>1859086.0599999987</v>
      </c>
      <c r="K73" s="94">
        <f>H73-F73</f>
        <v>1422674.9700000025</v>
      </c>
      <c r="L73" s="94">
        <f>H73-E73</f>
        <v>-3298966.1999999993</v>
      </c>
      <c r="M73" s="94">
        <f t="shared" si="15"/>
        <v>693049.9899999995</v>
      </c>
      <c r="N73" s="92">
        <f t="shared" si="16"/>
        <v>1.0867693112236039</v>
      </c>
      <c r="O73" s="92">
        <f t="shared" si="13"/>
        <v>1.3356510879551056</v>
      </c>
      <c r="P73" s="92">
        <f t="shared" si="18"/>
        <v>1.0650751586891634</v>
      </c>
      <c r="Q73" s="92">
        <f t="shared" si="12"/>
        <v>0.8759025278150829</v>
      </c>
    </row>
    <row r="74" spans="1:17" ht="28.5" customHeight="1">
      <c r="A74" s="78"/>
      <c r="B74" s="79"/>
      <c r="C74" s="77" t="s">
        <v>63</v>
      </c>
      <c r="D74" s="95">
        <f>SUM(D75:D83)</f>
        <v>19797972.52</v>
      </c>
      <c r="E74" s="95">
        <f>SUM(E75:E83)</f>
        <v>29159953.07</v>
      </c>
      <c r="F74" s="95">
        <f>SUM(F75:F83)</f>
        <v>25900781.93</v>
      </c>
      <c r="G74" s="95">
        <f>SUM(G75:G83)</f>
        <v>3472995.4</v>
      </c>
      <c r="H74" s="95">
        <f>SUM(H75:H83)</f>
        <v>25778127.37</v>
      </c>
      <c r="I74" s="95">
        <f>SUM(I75:I83)</f>
        <v>3487082.47</v>
      </c>
      <c r="J74" s="95">
        <f>SUM(J75:J83)</f>
        <v>5980154.850000003</v>
      </c>
      <c r="K74" s="94">
        <f>H74-F74</f>
        <v>-122654.55999999866</v>
      </c>
      <c r="L74" s="94">
        <f>H74-E74</f>
        <v>-3381825.6999999993</v>
      </c>
      <c r="M74" s="94">
        <f t="shared" si="15"/>
        <v>14087.070000000298</v>
      </c>
      <c r="N74" s="92">
        <f t="shared" si="16"/>
        <v>1.3020589529538351</v>
      </c>
      <c r="O74" s="87">
        <f aca="true" t="shared" si="20" ref="O74:O80">_xlfn.IFERROR(I74/G74,"")</f>
        <v>1.004056172950877</v>
      </c>
      <c r="P74" s="92">
        <f t="shared" si="18"/>
        <v>0.9952644456707335</v>
      </c>
      <c r="Q74" s="92">
        <f t="shared" si="12"/>
        <v>0.8840249951060707</v>
      </c>
    </row>
    <row r="75" spans="1:17" ht="31.5">
      <c r="A75" s="162"/>
      <c r="B75" s="159"/>
      <c r="C75" s="14" t="s">
        <v>64</v>
      </c>
      <c r="D75" s="52">
        <v>605689.7</v>
      </c>
      <c r="E75" s="5">
        <f>384548+1800+41401.9</f>
        <v>427749.9</v>
      </c>
      <c r="F75" s="5">
        <f>384548+1800+41401.9</f>
        <v>427749.9</v>
      </c>
      <c r="G75" s="5">
        <v>74260</v>
      </c>
      <c r="H75" s="52">
        <v>427749.9</v>
      </c>
      <c r="I75" s="5">
        <v>0</v>
      </c>
      <c r="J75" s="5">
        <f>H75-D75</f>
        <v>-177939.79999999993</v>
      </c>
      <c r="K75" s="5">
        <f>H75-F75</f>
        <v>0</v>
      </c>
      <c r="L75" s="5">
        <f>H75-E75</f>
        <v>0</v>
      </c>
      <c r="M75" s="5">
        <f>I75-G75</f>
        <v>-74260</v>
      </c>
      <c r="N75" s="87">
        <f t="shared" si="16"/>
        <v>0.706219537826052</v>
      </c>
      <c r="O75" s="87">
        <f t="shared" si="20"/>
        <v>0</v>
      </c>
      <c r="P75" s="87">
        <f t="shared" si="18"/>
        <v>1</v>
      </c>
      <c r="Q75" s="87">
        <f t="shared" si="12"/>
        <v>1</v>
      </c>
    </row>
    <row r="76" spans="1:17" ht="18" customHeight="1">
      <c r="A76" s="163"/>
      <c r="B76" s="160"/>
      <c r="C76" s="15" t="s">
        <v>65</v>
      </c>
      <c r="D76" s="52">
        <v>5025484.3199999975</v>
      </c>
      <c r="E76" s="5">
        <v>9803448.2</v>
      </c>
      <c r="F76" s="5">
        <v>8983148.3</v>
      </c>
      <c r="G76" s="52">
        <v>1327189.4</v>
      </c>
      <c r="H76" s="113">
        <v>8983148.420000002</v>
      </c>
      <c r="I76" s="113">
        <v>1362567.88</v>
      </c>
      <c r="J76" s="5">
        <f>H76-D76</f>
        <v>3957664.1000000043</v>
      </c>
      <c r="K76" s="5">
        <f>H76-F76</f>
        <v>0.12000000104308128</v>
      </c>
      <c r="L76" s="5">
        <f>H76-E76</f>
        <v>-820299.7799999975</v>
      </c>
      <c r="M76" s="5">
        <f>I76-G76</f>
        <v>35378.47999999998</v>
      </c>
      <c r="N76" s="87">
        <f t="shared" si="16"/>
        <v>1.7875189430498524</v>
      </c>
      <c r="O76" s="87">
        <f t="shared" si="20"/>
        <v>1.0266566927071599</v>
      </c>
      <c r="P76" s="87">
        <f t="shared" si="18"/>
        <v>1.0000000133583458</v>
      </c>
      <c r="Q76" s="87">
        <f t="shared" si="12"/>
        <v>0.9163253823282305</v>
      </c>
    </row>
    <row r="77" spans="1:17" ht="18" customHeight="1">
      <c r="A77" s="163"/>
      <c r="B77" s="160"/>
      <c r="C77" s="15" t="s">
        <v>66</v>
      </c>
      <c r="D77" s="52">
        <v>9836691.370000001</v>
      </c>
      <c r="E77" s="5">
        <v>12871914.7</v>
      </c>
      <c r="F77" s="5">
        <v>11219572.7</v>
      </c>
      <c r="G77" s="52">
        <v>1312563</v>
      </c>
      <c r="H77" s="113">
        <v>11219572.65</v>
      </c>
      <c r="I77" s="113">
        <v>1314286.99</v>
      </c>
      <c r="J77" s="5">
        <f>H77-D77</f>
        <v>1382881.2799999993</v>
      </c>
      <c r="K77" s="5">
        <f>H77-F77</f>
        <v>-0.04999999888241291</v>
      </c>
      <c r="L77" s="5">
        <f>H77-E77</f>
        <v>-1652342.0499999989</v>
      </c>
      <c r="M77" s="5">
        <f>I77-G77</f>
        <v>1723.9899999999907</v>
      </c>
      <c r="N77" s="87">
        <f t="shared" si="16"/>
        <v>1.1405839858122944</v>
      </c>
      <c r="O77" s="87">
        <f t="shared" si="20"/>
        <v>1.0013134531447252</v>
      </c>
      <c r="P77" s="87">
        <f t="shared" si="18"/>
        <v>0.9999999955435024</v>
      </c>
      <c r="Q77" s="87">
        <f t="shared" si="12"/>
        <v>0.8716319919366775</v>
      </c>
    </row>
    <row r="78" spans="1:17" ht="18" customHeight="1">
      <c r="A78" s="163"/>
      <c r="B78" s="160"/>
      <c r="C78" s="7" t="s">
        <v>67</v>
      </c>
      <c r="D78" s="52">
        <v>4281787.91</v>
      </c>
      <c r="E78" s="5">
        <v>5553985.3</v>
      </c>
      <c r="F78" s="5">
        <v>4767456.1</v>
      </c>
      <c r="G78" s="5">
        <v>758983</v>
      </c>
      <c r="H78" s="113">
        <v>4659679.789999999</v>
      </c>
      <c r="I78" s="113">
        <v>654391.5</v>
      </c>
      <c r="J78" s="5">
        <f>H78-D78</f>
        <v>377891.87999999896</v>
      </c>
      <c r="K78" s="5">
        <f>H78-F78</f>
        <v>-107776.31000000052</v>
      </c>
      <c r="L78" s="5">
        <f>H78-E78</f>
        <v>-894305.5100000007</v>
      </c>
      <c r="M78" s="5">
        <f>I78-G78</f>
        <v>-104591.5</v>
      </c>
      <c r="N78" s="87">
        <f t="shared" si="16"/>
        <v>1.0882556277758277</v>
      </c>
      <c r="O78" s="87">
        <f t="shared" si="20"/>
        <v>0.8621952006830192</v>
      </c>
      <c r="P78" s="87">
        <f t="shared" si="18"/>
        <v>0.9773933293271435</v>
      </c>
      <c r="Q78" s="87">
        <f t="shared" si="12"/>
        <v>0.838979496398739</v>
      </c>
    </row>
    <row r="79" spans="1:17" ht="31.5">
      <c r="A79" s="163"/>
      <c r="B79" s="160"/>
      <c r="C79" s="7" t="s">
        <v>83</v>
      </c>
      <c r="D79" s="52">
        <v>3928.02</v>
      </c>
      <c r="E79" s="5">
        <v>0</v>
      </c>
      <c r="F79" s="5">
        <v>0</v>
      </c>
      <c r="G79" s="5">
        <v>0</v>
      </c>
      <c r="H79" s="113">
        <v>1249.89</v>
      </c>
      <c r="I79" s="113">
        <v>308.48</v>
      </c>
      <c r="J79" s="5">
        <f>H79-D79</f>
        <v>-2678.13</v>
      </c>
      <c r="K79" s="5">
        <f>H79-F79</f>
        <v>1249.89</v>
      </c>
      <c r="L79" s="5">
        <f>H79-E79</f>
        <v>1249.89</v>
      </c>
      <c r="M79" s="5">
        <f>I79-G79</f>
        <v>308.48</v>
      </c>
      <c r="N79" s="88">
        <f t="shared" si="16"/>
        <v>0.3181984816777919</v>
      </c>
      <c r="O79" s="87">
        <f t="shared" si="20"/>
      </c>
      <c r="P79" s="87">
        <f t="shared" si="18"/>
      </c>
      <c r="Q79" s="87">
        <f t="shared" si="12"/>
      </c>
    </row>
    <row r="80" spans="1:17" ht="21" customHeight="1">
      <c r="A80" s="163"/>
      <c r="B80" s="160"/>
      <c r="C80" s="26" t="s">
        <v>68</v>
      </c>
      <c r="D80" s="52">
        <v>62010.44</v>
      </c>
      <c r="E80" s="5">
        <v>494848.1</v>
      </c>
      <c r="F80" s="5">
        <v>494848.05999999994</v>
      </c>
      <c r="G80" s="5">
        <v>0</v>
      </c>
      <c r="H80" s="113">
        <v>617655.76</v>
      </c>
      <c r="I80" s="113">
        <v>122807.7</v>
      </c>
      <c r="J80" s="5">
        <f>H80-D80</f>
        <v>555645.3200000001</v>
      </c>
      <c r="K80" s="5">
        <f>H80-F80</f>
        <v>122807.70000000007</v>
      </c>
      <c r="L80" s="5">
        <f>H80-E80</f>
        <v>122807.66000000003</v>
      </c>
      <c r="M80" s="5">
        <f>I80-G80</f>
        <v>122807.7</v>
      </c>
      <c r="N80" s="87">
        <f t="shared" si="16"/>
        <v>9.960512455644565</v>
      </c>
      <c r="O80" s="87">
        <f t="shared" si="20"/>
      </c>
      <c r="P80" s="87">
        <f t="shared" si="18"/>
        <v>1.2481725400721992</v>
      </c>
      <c r="Q80" s="87">
        <f t="shared" si="12"/>
        <v>1.2481724391788107</v>
      </c>
    </row>
    <row r="81" spans="1:17" ht="33" customHeight="1">
      <c r="A81" s="163"/>
      <c r="B81" s="160"/>
      <c r="C81" s="26" t="s">
        <v>86</v>
      </c>
      <c r="D81" s="28"/>
      <c r="E81" s="50"/>
      <c r="F81" s="50"/>
      <c r="G81" s="50"/>
      <c r="H81" s="46"/>
      <c r="I81" s="46">
        <v>0</v>
      </c>
      <c r="J81" s="3">
        <f>H81-D81</f>
        <v>0</v>
      </c>
      <c r="K81" s="3">
        <f>H81-F81</f>
        <v>0</v>
      </c>
      <c r="L81" s="3">
        <f>H81-E81</f>
        <v>0</v>
      </c>
      <c r="M81" s="3">
        <f t="shared" si="15"/>
        <v>0</v>
      </c>
      <c r="N81" s="32">
        <f t="shared" si="16"/>
      </c>
      <c r="O81" s="55"/>
      <c r="P81" s="31">
        <f t="shared" si="18"/>
      </c>
      <c r="Q81" s="32">
        <f t="shared" si="12"/>
      </c>
    </row>
    <row r="82" spans="1:17" ht="31.5">
      <c r="A82" s="163"/>
      <c r="B82" s="160"/>
      <c r="C82" s="6" t="s">
        <v>69</v>
      </c>
      <c r="D82" s="52">
        <v>323714.51</v>
      </c>
      <c r="E82" s="5">
        <v>8006.87</v>
      </c>
      <c r="F82" s="5">
        <v>8006.87</v>
      </c>
      <c r="G82" s="5">
        <v>0</v>
      </c>
      <c r="H82" s="113">
        <v>194537.31</v>
      </c>
      <c r="I82" s="113">
        <v>34569.62</v>
      </c>
      <c r="J82" s="5">
        <f>H82-D82</f>
        <v>-129177.20000000001</v>
      </c>
      <c r="K82" s="5">
        <f>H82-F82</f>
        <v>186530.44</v>
      </c>
      <c r="L82" s="5">
        <f>H82-E82</f>
        <v>186530.44</v>
      </c>
      <c r="M82" s="5">
        <f t="shared" si="15"/>
        <v>34569.62</v>
      </c>
      <c r="N82" s="87">
        <f t="shared" si="16"/>
        <v>0.6009533214930649</v>
      </c>
      <c r="O82" s="114">
        <f>_xlfn.IFERROR(I82/G82,"")</f>
      </c>
      <c r="P82" s="87">
        <f t="shared" si="18"/>
        <v>24.296299302973573</v>
      </c>
      <c r="Q82" s="87">
        <f t="shared" si="12"/>
        <v>24.296299302973573</v>
      </c>
    </row>
    <row r="83" spans="1:17" ht="18" customHeight="1">
      <c r="A83" s="164"/>
      <c r="B83" s="161"/>
      <c r="C83" s="6" t="s">
        <v>70</v>
      </c>
      <c r="D83" s="52">
        <v>-341333.75</v>
      </c>
      <c r="E83" s="5">
        <v>0</v>
      </c>
      <c r="F83" s="5">
        <v>0</v>
      </c>
      <c r="G83" s="5">
        <v>0</v>
      </c>
      <c r="H83" s="113">
        <v>-325466.3500000001</v>
      </c>
      <c r="I83" s="113">
        <v>-1849.7</v>
      </c>
      <c r="J83" s="5">
        <f>H83-D83</f>
        <v>15867.399999999907</v>
      </c>
      <c r="K83" s="5">
        <f>H83-F83</f>
        <v>-325466.3500000001</v>
      </c>
      <c r="L83" s="5">
        <f>H83-E83</f>
        <v>-325466.3500000001</v>
      </c>
      <c r="M83" s="5">
        <f t="shared" si="15"/>
        <v>-1849.7</v>
      </c>
      <c r="N83" s="87">
        <f t="shared" si="16"/>
        <v>0.9535135333086754</v>
      </c>
      <c r="O83" s="114">
        <f>_xlfn.IFERROR(I83/G83,"")</f>
      </c>
      <c r="P83" s="87">
        <f t="shared" si="18"/>
      </c>
      <c r="Q83" s="87">
        <f t="shared" si="12"/>
      </c>
    </row>
    <row r="84" spans="1:17" ht="30" customHeight="1">
      <c r="A84" s="155" t="s">
        <v>71</v>
      </c>
      <c r="B84" s="155"/>
      <c r="C84" s="155"/>
      <c r="D84" s="68">
        <f aca="true" t="shared" si="21" ref="D84:K84">D73+D74</f>
        <v>41223589.870000005</v>
      </c>
      <c r="E84" s="90">
        <f t="shared" si="21"/>
        <v>55743622.68000001</v>
      </c>
      <c r="F84" s="90">
        <f t="shared" si="21"/>
        <v>47762810.370000005</v>
      </c>
      <c r="G84" s="90">
        <f t="shared" si="21"/>
        <v>5537788.32</v>
      </c>
      <c r="H84" s="68">
        <f t="shared" si="21"/>
        <v>49062830.78</v>
      </c>
      <c r="I84" s="68">
        <f t="shared" si="21"/>
        <v>6244925.38</v>
      </c>
      <c r="J84" s="90">
        <f t="shared" si="21"/>
        <v>7839240.910000002</v>
      </c>
      <c r="K84" s="90">
        <f t="shared" si="21"/>
        <v>1300020.4100000039</v>
      </c>
      <c r="L84" s="91">
        <f>H84-E84</f>
        <v>-6680791.900000006</v>
      </c>
      <c r="M84" s="91">
        <f t="shared" si="15"/>
        <v>707137.0599999996</v>
      </c>
      <c r="N84" s="92">
        <f t="shared" si="16"/>
        <v>1.1901639555099717</v>
      </c>
      <c r="O84" s="92">
        <f>_xlfn.IFERROR(I84/G84,"")</f>
        <v>1.1276930462376358</v>
      </c>
      <c r="P84" s="92">
        <f t="shared" si="18"/>
        <v>1.027218256210831</v>
      </c>
      <c r="Q84" s="92">
        <f t="shared" si="12"/>
        <v>0.8801514580716876</v>
      </c>
    </row>
    <row r="85" spans="1:17" ht="15.75">
      <c r="A85" s="16" t="s">
        <v>72</v>
      </c>
      <c r="B85" s="17"/>
      <c r="C85" s="18"/>
      <c r="D85" s="42"/>
      <c r="E85" s="19"/>
      <c r="F85" s="19"/>
      <c r="G85" s="19"/>
      <c r="H85" s="51"/>
      <c r="I85" s="51"/>
      <c r="J85" s="19"/>
      <c r="K85" s="19"/>
      <c r="L85" s="19"/>
      <c r="M85" s="19"/>
      <c r="N85" s="20"/>
      <c r="O85" s="20"/>
      <c r="P85" s="21"/>
      <c r="Q85" s="20"/>
    </row>
  </sheetData>
  <sheetProtection/>
  <autoFilter ref="A4:Q86"/>
  <mergeCells count="36">
    <mergeCell ref="A84:C84"/>
    <mergeCell ref="A64:A72"/>
    <mergeCell ref="B64:B72"/>
    <mergeCell ref="A73:C73"/>
    <mergeCell ref="B75:B83"/>
    <mergeCell ref="A75:A83"/>
    <mergeCell ref="A1:Q1"/>
    <mergeCell ref="A3:A4"/>
    <mergeCell ref="B3:B4"/>
    <mergeCell ref="C3:C4"/>
    <mergeCell ref="D3:D4"/>
    <mergeCell ref="E3:G3"/>
    <mergeCell ref="P3:P4"/>
    <mergeCell ref="Q3:Q4"/>
    <mergeCell ref="O3:O4"/>
    <mergeCell ref="A61:A63"/>
    <mergeCell ref="B61:B63"/>
    <mergeCell ref="A30:A37"/>
    <mergeCell ref="B30:B37"/>
    <mergeCell ref="A38:A49"/>
    <mergeCell ref="B38:B49"/>
    <mergeCell ref="A50:A51"/>
    <mergeCell ref="B50:B51"/>
    <mergeCell ref="A57:A60"/>
    <mergeCell ref="B57:B60"/>
    <mergeCell ref="B52:B56"/>
    <mergeCell ref="A52:A56"/>
    <mergeCell ref="A27:A29"/>
    <mergeCell ref="B27:B29"/>
    <mergeCell ref="H3:I3"/>
    <mergeCell ref="J3:M3"/>
    <mergeCell ref="N3:N4"/>
    <mergeCell ref="A23:A26"/>
    <mergeCell ref="B23:B26"/>
    <mergeCell ref="A6:A17"/>
    <mergeCell ref="A22:B22"/>
  </mergeCells>
  <printOptions/>
  <pageMargins left="0" right="0" top="0.35433070866141736" bottom="0.2362204724409449" header="0.1968503937007874" footer="0.31496062992125984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2023-11-30T10:58:59Z</cp:lastPrinted>
  <dcterms:created xsi:type="dcterms:W3CDTF">2015-02-26T11:08:47Z</dcterms:created>
  <dcterms:modified xsi:type="dcterms:W3CDTF">2023-12-07T09:17:17Z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