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08.12.2023" sheetId="1" r:id="rId1"/>
  </sheets>
  <definedNames>
    <definedName name="_xlfn.IFERROR" hidden="1">#NAME?</definedName>
    <definedName name="_xlnm._FilterDatabase" localSheetId="0" hidden="1">'08.12.2023'!$A$4:$R$84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'08.12.2023'!$3:$4</definedName>
    <definedName name="о">#REF!</definedName>
    <definedName name="_xlnm.Print_Area" localSheetId="0">'08.12.2023'!$A$1:$Q$83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<sst xmlns="http://schemas.openxmlformats.org/spreadsheetml/2006/main" count="199" uniqueCount="167">
  <si>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</si>
  <si>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</si>
  <si>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</si>
  <si>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</si>
  <si>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</si>
  <si>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</si>
  <si>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</si>
  <si>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</si>
  <si>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</si>
  <si>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</si>
  <si>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</si>
  <si>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</si>
  <si>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</si>
  <si>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</si>
  <si>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</si>
  <si>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</si>
  <si>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</si>
  <si>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</si>
  <si>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</si>
  <si>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</si>
  <si>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</si>
  <si>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</si>
  <si>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</si>
  <si>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</si>
  <si>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</si>
  <si>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</si>
  <si>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</si>
  <si>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</si>
  <si>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</si>
  <si>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</si>
  <si>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</si>
  <si>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</si>
  <si>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</si>
  <si>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>1 08 07130 01 0000 110</t>
  </si>
  <si>
    <t>Госпошлина за регистрацию СМИ</t>
  </si>
  <si>
    <t>951</t>
  </si>
  <si>
    <t>1 08 07150 01 0000 110</t>
  </si>
  <si>
    <t>944</t>
  </si>
  <si>
    <t>1 08 07173 01 0000 110</t>
  </si>
  <si>
    <t>Госпошлина за выдачу спец. разрешения (опасн., тяжеловесн., крупногабар. груз)</t>
  </si>
  <si>
    <t>НЕНАЛОГОВЫЕ ДОХОДЫ</t>
  </si>
  <si>
    <t>1 11 07014 04 0000 120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</si>
  <si>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</si>
  <si>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</si>
  <si>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</si>
  <si>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</si>
  <si>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</si>
  <si>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</si>
  <si>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1 11 01040 04 0000 120</t>
  </si>
  <si>
    <t>Дивиденды по акциям</t>
  </si>
  <si>
    <t>1 11 05074 04 0000 120</t>
  </si>
  <si>
    <t>Доходы от сдачи в аренду имущества казны</t>
  </si>
  <si>
    <t>Прочие поступления от использования имущества</t>
  </si>
  <si>
    <t>1 14 02043 04 0000 410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</si>
  <si>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</si>
  <si>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</si>
  <si>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</si>
  <si>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</si>
  <si>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</si>
  <si>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</si>
  <si>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</si>
  <si>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</si>
  <si>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>1 14 06012 04 0000 430</t>
  </si>
  <si>
    <t xml:space="preserve">Доходы от продажи земельных участков, государственная собственность на которые не разграничена </t>
  </si>
  <si>
    <t>1 14 06312 04 0000 430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</si>
  <si>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</si>
  <si>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</si>
  <si>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</si>
  <si>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</si>
  <si>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</si>
  <si>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1 11 05092 04 0000 120</t>
  </si>
  <si>
    <t>1 16 00000 00 0000 000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</si>
  <si>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</si>
  <si>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</si>
  <si>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</si>
  <si>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</si>
  <si>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</si>
  <si>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915, 048</t>
  </si>
  <si>
    <t>Уэкол.</t>
  </si>
  <si>
    <t>1 12 00000 00 0000 120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</si>
  <si>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</si>
  <si>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</si>
  <si>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</si>
  <si>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1 17 01040 04 0000 180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</si>
  <si>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</si>
  <si>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</si>
  <si>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</si>
  <si>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</si>
  <si>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</si>
  <si>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</si>
  <si>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</si>
  <si>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</si>
  <si>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2 07 04050 04 0000 150</t>
  </si>
  <si>
    <t>Прочие безвозмездные поступления в бюджеты городских округов</t>
  </si>
  <si>
    <t>2 18 04000 00 0000 000</t>
  </si>
  <si>
    <t>Доходы бюджетов городских округов от возврата бюджетными и автономными учреждениями остатков субсидий прошлых лет</t>
  </si>
  <si>
    <t>2 19 04000 00 0000 000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</si>
  <si>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</si>
  <si>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</si>
  <si>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</si>
  <si>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</si>
  <si>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</si>
  <si>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</si>
  <si>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</si>
  <si>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</si>
  <si>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1 11 05000 04 0000 120</t>
  </si>
  <si>
    <t>1 11 05300 00 0000 120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</si>
  <si>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</si>
  <si>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</si>
  <si>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</si>
  <si>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</si>
  <si>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1 13 02000 04 0010 130</t>
  </si>
  <si>
    <t>1 13 02000 04 0015 130</t>
  </si>
  <si>
    <t>1 13 02000 04 0020 130</t>
  </si>
  <si>
    <t>1 13 00000 04 0000 130</t>
  </si>
  <si>
    <t>1 14 02 04 3 04 3 000 410</t>
  </si>
  <si>
    <t>1 14 02 04 3 04 1 000 410</t>
  </si>
  <si>
    <t>1 14 02 04 3 04 2 000 410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</si>
  <si>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</si>
  <si>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</si>
  <si>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2 03 04099 04 0 000 150</t>
  </si>
  <si>
    <t>2 02 10000 00 0000 000</t>
  </si>
  <si>
    <t>2 02 20000 00 0000 000</t>
  </si>
  <si>
    <t>2 02 30000 00 0000 000</t>
  </si>
  <si>
    <t>2 02 40000 00 0000 000</t>
  </si>
  <si>
    <t>1 13 02994 04 0030 130</t>
  </si>
  <si>
    <t>1 11 05012 04 1000 120</t>
  </si>
  <si>
    <t xml:space="preserve">год </t>
  </si>
  <si>
    <t>Доходы от компенсации затрат государства (лпд )</t>
  </si>
  <si>
    <t>1 11 05024 04 1000 120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</si>
  <si>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</si>
  <si>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</si>
  <si>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</si>
  <si>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УСН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</si>
  <si>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</si>
  <si>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</si>
  <si>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</si>
  <si>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</si>
  <si>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</si>
  <si>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</si>
  <si>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1 06 04000 00 0000 110</t>
  </si>
  <si>
    <t>Инициативные платежи</t>
  </si>
  <si>
    <t>1 17 15020 04 0000 180</t>
  </si>
  <si>
    <t>Исполн. плана года</t>
  </si>
  <si>
    <t>Факт 2023г./ факт 2022г.</t>
  </si>
  <si>
    <t>Плата за фактическое пользование</t>
  </si>
  <si>
    <t>1 11 05400 00 0000 120</t>
  </si>
  <si>
    <t>11705,  11109,  11402</t>
  </si>
  <si>
    <t>Исполн. плана месяца</t>
  </si>
  <si>
    <t>факта 2023г. от факта 2022г.</t>
  </si>
  <si>
    <t>факта 2023г. от плана 2023г.</t>
  </si>
  <si>
    <t>1 11 09080 04 2000 120,                                1 17 05040 04 2000 180</t>
  </si>
  <si>
    <t>1 17 05040 04 0000 180,                    1 11 09044 04 0000 120</t>
  </si>
  <si>
    <t xml:space="preserve"> 1 08 07110-120 01 0000 110,          1 08 02020 01 0000 110</t>
  </si>
  <si>
    <t>1 14 06024 04 0000 430</t>
  </si>
  <si>
    <t>Доходы от продажи земельных участков, находящихся в собственности городских округов</t>
  </si>
  <si>
    <t>1 14 06324 04 0000 430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</si>
  <si>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</si>
  <si>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111 0501204 1020 120,                         111 0502404 1020 120</t>
  </si>
  <si>
    <t>Восстановительная стоимость зеленых насаждений</t>
  </si>
  <si>
    <t>1 17 05040 04 3000 180</t>
  </si>
  <si>
    <t>1 11 09080 04 1000 120,                                 1 17 05040 04 1000 180</t>
  </si>
  <si>
    <t>январь-декабрь</t>
  </si>
  <si>
    <t>декабрь</t>
  </si>
  <si>
    <t>факта задекабрь от плана декабря</t>
  </si>
  <si>
    <t>Факт с нач. 2022 года                 (по 15.12.22 вкл.)</t>
  </si>
  <si>
    <t>с нач. года на 18.12.2023 (по 15.12.2023 вкл.)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</si>
</sst>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"/>
  </numFmts>
  <fonts count="48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left" wrapText="1"/>
    </xf>
    <xf numFmtId="164" fontId="7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64" fontId="6" fillId="0" borderId="12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167" fontId="4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Alignment="1">
      <alignment/>
    </xf>
    <xf numFmtId="167" fontId="6" fillId="0" borderId="12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Alignment="1">
      <alignment horizontal="left"/>
    </xf>
    <xf numFmtId="164" fontId="3" fillId="0" borderId="11" xfId="0" applyNumberFormat="1" applyFont="1" applyFill="1" applyBorder="1" applyAlignment="1">
      <alignment horizontal="right" wrapText="1"/>
    </xf>
    <xf numFmtId="164" fontId="7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165" fontId="7" fillId="0" borderId="11" xfId="0" applyNumberFormat="1" applyFont="1" applyFill="1" applyBorder="1" applyAlignment="1">
      <alignment horizontal="right" wrapText="1"/>
    </xf>
    <xf numFmtId="166" fontId="7" fillId="0" borderId="11" xfId="0" applyNumberFormat="1" applyFont="1" applyFill="1" applyBorder="1" applyAlignment="1">
      <alignment wrapText="1"/>
    </xf>
    <xf numFmtId="166" fontId="7" fillId="0" borderId="11" xfId="0" applyNumberFormat="1" applyFont="1" applyFill="1" applyBorder="1" applyAlignment="1">
      <alignment wrapText="1"/>
    </xf>
    <xf numFmtId="166" fontId="7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right" wrapText="1"/>
    </xf>
    <xf numFmtId="164" fontId="7" fillId="0" borderId="11" xfId="0" applyNumberFormat="1" applyFont="1" applyFill="1" applyBorder="1" applyAlignment="1">
      <alignment horizontal="right" wrapText="1"/>
    </xf>
    <xf numFmtId="164" fontId="7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11" fillId="0" borderId="11" xfId="0" applyNumberFormat="1" applyFont="1" applyFill="1" applyBorder="1" applyAlignment="1">
      <alignment horizontal="right" wrapText="1"/>
    </xf>
    <xf numFmtId="164" fontId="7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9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9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9" fontId="4" fillId="0" borderId="11" xfId="155" applyFont="1" applyFill="1" applyBorder="1" applyAlignment="1" applyProtection="1">
      <alignment horizontal="center" vertical="top" wrapText="1"/>
      <protection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167" fontId="4" fillId="0" borderId="15" xfId="0" applyNumberFormat="1" applyFont="1" applyFill="1" applyBorder="1" applyAlignment="1">
      <alignment horizontal="center" vertical="center" wrapText="1"/>
    </xf>
    <xf numFmtId="167" fontId="4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</cellXfs>
  <cellStyles count="1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87" xfId="146"/>
    <cellStyle name="Обычный 88" xfId="147"/>
    <cellStyle name="Обычный 89" xfId="148"/>
    <cellStyle name="Обычный 9" xfId="149"/>
    <cellStyle name="Обычный 90" xfId="150"/>
    <cellStyle name="Плохой" xfId="151"/>
    <cellStyle name="Пояснение" xfId="152"/>
    <cellStyle name="Примечание" xfId="153"/>
    <cellStyle name="Percent" xfId="154"/>
    <cellStyle name="Процентный 2" xfId="155"/>
    <cellStyle name="Процентный 2 2" xfId="156"/>
    <cellStyle name="Связанная ячейка" xfId="157"/>
    <cellStyle name="Текст предупреждения" xfId="158"/>
    <cellStyle name="Comma" xfId="159"/>
    <cellStyle name="Comma [0]" xfId="160"/>
    <cellStyle name="Финансовый 2" xfId="161"/>
    <cellStyle name="Финансовый 3" xfId="162"/>
    <cellStyle name="Хороший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zoomScale="89" zoomScaleNormal="89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65" sqref="F65"/>
    </sheetView>
  </sheetViews>
  <sheetFormatPr defaultColWidth="9.00390625" defaultRowHeight="12.75"/>
  <cols>
    <col min="1" max="2" width="9.125" style="27" customWidth="1"/>
    <col min="3" max="3" width="20.25390625" style="62" hidden="1" customWidth="1"/>
    <col min="4" max="4" width="65.75390625" style="27" customWidth="1"/>
    <col min="5" max="5" width="14.125" style="40" customWidth="1"/>
    <col min="6" max="6" width="14.375" style="27" customWidth="1"/>
    <col min="7" max="7" width="14.75390625" style="35" customWidth="1"/>
    <col min="8" max="8" width="13.375" style="35" customWidth="1"/>
    <col min="9" max="9" width="16.25390625" style="43" customWidth="1"/>
    <col min="10" max="10" width="13.875" style="43" customWidth="1"/>
    <col min="11" max="11" width="15.125" style="27" customWidth="1"/>
    <col min="12" max="12" width="14.375" style="27" customWidth="1"/>
    <col min="13" max="13" width="15.125" style="27" customWidth="1"/>
    <col min="14" max="14" width="13.75390625" style="27" customWidth="1"/>
    <col min="15" max="15" width="11.75390625" style="27" customWidth="1"/>
    <col min="16" max="16" width="10.00390625" style="27" customWidth="1"/>
    <col min="17" max="17" width="11.625" style="27" customWidth="1"/>
    <col min="18" max="18" width="11.375" style="27" customWidth="1"/>
    <col min="19" max="16384" width="9.125" style="27" customWidth="1"/>
  </cols>
  <sheetData>
    <row r="1" spans="1:18" ht="20.25">
      <c r="A1" s="134" t="s">
        <v>131</v>
      </c>
      <c r="B1" s="134"/>
      <c r="C1" s="135"/>
      <c r="D1" s="134"/>
      <c r="E1" s="134"/>
      <c r="F1" s="134"/>
      <c r="G1" s="136"/>
      <c r="H1" s="136"/>
      <c r="I1" s="134"/>
      <c r="J1" s="134"/>
      <c r="K1" s="134"/>
      <c r="L1" s="134"/>
      <c r="M1" s="134"/>
      <c r="N1" s="134"/>
      <c r="O1" s="134"/>
      <c r="P1" s="134"/>
      <c r="Q1" s="134"/>
      <c r="R1" s="30"/>
    </row>
    <row r="2" spans="1:18" ht="20.25" customHeight="1">
      <c r="A2" s="22"/>
      <c r="B2" s="23"/>
      <c r="C2" s="49"/>
      <c r="D2" s="21"/>
      <c r="E2" s="38"/>
      <c r="F2" s="21"/>
      <c r="G2" s="29"/>
      <c r="H2" s="29"/>
      <c r="I2" s="44"/>
      <c r="J2" s="44"/>
      <c r="K2" s="21"/>
      <c r="L2" s="21"/>
      <c r="M2" s="21"/>
      <c r="N2" s="21"/>
      <c r="O2" s="21"/>
      <c r="P2" s="37"/>
      <c r="Q2" s="20" t="s">
        <v>0</v>
      </c>
      <c r="R2" s="30"/>
    </row>
    <row r="3" spans="1:18" ht="20.25" customHeight="1">
      <c r="A3" s="137" t="s">
        <v>1</v>
      </c>
      <c r="B3" s="138" t="s">
        <v>2</v>
      </c>
      <c r="C3" s="139" t="s">
        <v>3</v>
      </c>
      <c r="D3" s="141" t="s">
        <v>4</v>
      </c>
      <c r="E3" s="143" t="s">
        <v>165</v>
      </c>
      <c r="F3" s="145" t="s">
        <v>130</v>
      </c>
      <c r="G3" s="146"/>
      <c r="H3" s="147"/>
      <c r="I3" s="167" t="s">
        <v>132</v>
      </c>
      <c r="J3" s="168"/>
      <c r="K3" s="145" t="s">
        <v>5</v>
      </c>
      <c r="L3" s="146"/>
      <c r="M3" s="146"/>
      <c r="N3" s="147"/>
      <c r="O3" s="148" t="s">
        <v>144</v>
      </c>
      <c r="P3" s="149" t="s">
        <v>148</v>
      </c>
      <c r="Q3" s="148" t="s">
        <v>143</v>
      </c>
      <c r="R3" s="30"/>
    </row>
    <row r="4" spans="1:18" ht="66" customHeight="1">
      <c r="A4" s="137"/>
      <c r="B4" s="138"/>
      <c r="C4" s="140"/>
      <c r="D4" s="142"/>
      <c r="E4" s="144"/>
      <c r="F4" s="1" t="s">
        <v>127</v>
      </c>
      <c r="G4" s="1" t="s">
        <v>162</v>
      </c>
      <c r="H4" s="1" t="s">
        <v>163</v>
      </c>
      <c r="I4" s="41" t="s">
        <v>166</v>
      </c>
      <c r="J4" s="42" t="s">
        <v>163</v>
      </c>
      <c r="K4" s="1" t="s">
        <v>149</v>
      </c>
      <c r="L4" s="1" t="s">
        <v>6</v>
      </c>
      <c r="M4" s="1" t="s">
        <v>150</v>
      </c>
      <c r="N4" s="1" t="s">
        <v>164</v>
      </c>
      <c r="O4" s="148"/>
      <c r="P4" s="149"/>
      <c r="Q4" s="148"/>
      <c r="R4" s="19"/>
    </row>
    <row r="5" spans="1:18" ht="25.5" customHeight="1">
      <c r="A5" s="80"/>
      <c r="B5" s="81"/>
      <c r="C5" s="50"/>
      <c r="D5" s="82" t="s">
        <v>7</v>
      </c>
      <c r="E5" s="94">
        <f>E17+E19+E21+E18+E20</f>
        <v>17416776.45</v>
      </c>
      <c r="F5" s="94">
        <f>F17+F19+F21+F18+F20</f>
        <v>20002935.000000004</v>
      </c>
      <c r="G5" s="94">
        <f>G17+G19+G21+G18+G20</f>
        <v>20002935.3</v>
      </c>
      <c r="H5" s="94">
        <f>H17+H19+H21+H18+H20</f>
        <v>4089914.5999999996</v>
      </c>
      <c r="I5" s="94">
        <f>I17+I19+I21+I18+I20</f>
        <v>17346288.300000004</v>
      </c>
      <c r="J5" s="94">
        <f>J17+J19+J21+J18+J20</f>
        <v>465923.24999999994</v>
      </c>
      <c r="K5" s="89">
        <f>I5-E5</f>
        <v>-70488.14999999478</v>
      </c>
      <c r="L5" s="89">
        <f>I5-G5</f>
        <v>-2656646.9999999963</v>
      </c>
      <c r="M5" s="89">
        <f>I5-F5</f>
        <v>-2656646.6999999993</v>
      </c>
      <c r="N5" s="89">
        <f>J5-H5</f>
        <v>-3623991.3499999996</v>
      </c>
      <c r="O5" s="88">
        <f aca="true" t="shared" si="0" ref="O5:O36">_xlfn.IFERROR(I5/E5,"")</f>
        <v>0.9959528590033666</v>
      </c>
      <c r="P5" s="88">
        <f aca="true" t="shared" si="1" ref="P5:P36">_xlfn.IFERROR(J5/H5,"")</f>
        <v>0.11392004370947012</v>
      </c>
      <c r="Q5" s="88">
        <f aca="true" t="shared" si="2" ref="Q5:Q45">_xlfn.IFERROR(I5/F5,"")</f>
        <v>0.867187155284962</v>
      </c>
      <c r="R5" s="31"/>
    </row>
    <row r="6" spans="1:19" ht="18" customHeight="1">
      <c r="A6" s="173" t="s">
        <v>12</v>
      </c>
      <c r="B6" s="111" t="s">
        <v>13</v>
      </c>
      <c r="C6" s="50" t="s">
        <v>14</v>
      </c>
      <c r="D6" s="3" t="s">
        <v>15</v>
      </c>
      <c r="E6" s="102">
        <v>12120642.11</v>
      </c>
      <c r="F6" s="103">
        <v>14848766.500000002</v>
      </c>
      <c r="G6" s="103">
        <v>14848766.5</v>
      </c>
      <c r="H6" s="103">
        <v>2611520.9</v>
      </c>
      <c r="I6" s="103">
        <v>12684722.63</v>
      </c>
      <c r="J6" s="103">
        <v>186131.09999999998</v>
      </c>
      <c r="K6" s="103">
        <f aca="true" t="shared" si="3" ref="K6:K59">I6-E6</f>
        <v>564080.5200000014</v>
      </c>
      <c r="L6" s="103">
        <f aca="true" t="shared" si="4" ref="L6:L68">I6-G6</f>
        <v>-2164043.869999999</v>
      </c>
      <c r="M6" s="103">
        <f aca="true" t="shared" si="5" ref="M6:M68">I6-F6</f>
        <v>-2164043.870000001</v>
      </c>
      <c r="N6" s="103">
        <f>J6-H6</f>
        <v>-2425389.8</v>
      </c>
      <c r="O6" s="104">
        <f t="shared" si="0"/>
        <v>1.0465388314315967</v>
      </c>
      <c r="P6" s="104">
        <f t="shared" si="1"/>
        <v>0.07127306543861088</v>
      </c>
      <c r="Q6" s="104">
        <f t="shared" si="2"/>
        <v>0.8542610344098278</v>
      </c>
      <c r="S6" s="28"/>
    </row>
    <row r="7" spans="1:19" ht="18" customHeight="1">
      <c r="A7" s="165"/>
      <c r="B7" s="111" t="s">
        <v>8</v>
      </c>
      <c r="C7" s="50" t="s">
        <v>9</v>
      </c>
      <c r="D7" s="2" t="s">
        <v>10</v>
      </c>
      <c r="E7" s="105">
        <v>69245.49</v>
      </c>
      <c r="F7" s="106">
        <v>80057.5</v>
      </c>
      <c r="G7" s="106">
        <v>80057.5</v>
      </c>
      <c r="H7" s="106">
        <v>6937.5</v>
      </c>
      <c r="I7" s="103">
        <v>72606.79</v>
      </c>
      <c r="J7" s="103">
        <v>547.97</v>
      </c>
      <c r="K7" s="106">
        <f>I7-E7</f>
        <v>3361.2999999999884</v>
      </c>
      <c r="L7" s="106">
        <f>I7-G7</f>
        <v>-7450.710000000006</v>
      </c>
      <c r="M7" s="106">
        <f>I7-F7</f>
        <v>-7450.710000000006</v>
      </c>
      <c r="N7" s="106">
        <f>J7-H7</f>
        <v>-6389.53</v>
      </c>
      <c r="O7" s="104">
        <f t="shared" si="0"/>
        <v>1.0485417895086018</v>
      </c>
      <c r="P7" s="104">
        <f t="shared" si="1"/>
        <v>0.07898666666666668</v>
      </c>
      <c r="Q7" s="104">
        <f t="shared" si="2"/>
        <v>0.9069330168941073</v>
      </c>
      <c r="S7" s="28"/>
    </row>
    <row r="8" spans="1:19" ht="18" customHeight="1">
      <c r="A8" s="165"/>
      <c r="B8" s="111" t="s">
        <v>13</v>
      </c>
      <c r="C8" s="51" t="s">
        <v>134</v>
      </c>
      <c r="D8" s="25" t="s">
        <v>133</v>
      </c>
      <c r="E8" s="102"/>
      <c r="F8" s="102">
        <v>1204375.9</v>
      </c>
      <c r="G8" s="102">
        <v>1204375.9</v>
      </c>
      <c r="H8" s="102">
        <v>30000</v>
      </c>
      <c r="I8" s="103">
        <v>1033132.07</v>
      </c>
      <c r="J8" s="103">
        <v>2966.13</v>
      </c>
      <c r="K8" s="103">
        <f>I8-E8</f>
        <v>1033132.07</v>
      </c>
      <c r="L8" s="103">
        <f>I8-G8</f>
        <v>-171243.82999999996</v>
      </c>
      <c r="M8" s="103">
        <f>I8-F8</f>
        <v>-171243.82999999996</v>
      </c>
      <c r="N8" s="103">
        <f aca="true" t="shared" si="6" ref="N8:N68">J8-H8</f>
        <v>-27033.87</v>
      </c>
      <c r="O8" s="104">
        <f t="shared" si="0"/>
      </c>
      <c r="P8" s="104">
        <f t="shared" si="1"/>
        <v>0.098871</v>
      </c>
      <c r="Q8" s="104">
        <f t="shared" si="2"/>
        <v>0.8578152967026325</v>
      </c>
      <c r="S8" s="28"/>
    </row>
    <row r="9" spans="1:19" ht="18" customHeight="1">
      <c r="A9" s="165"/>
      <c r="B9" s="111" t="s">
        <v>13</v>
      </c>
      <c r="C9" s="50" t="s">
        <v>16</v>
      </c>
      <c r="D9" s="3" t="s">
        <v>17</v>
      </c>
      <c r="E9" s="102">
        <v>127.51000000000002</v>
      </c>
      <c r="F9" s="103">
        <v>0</v>
      </c>
      <c r="G9" s="103">
        <v>0</v>
      </c>
      <c r="H9" s="103">
        <v>0</v>
      </c>
      <c r="I9" s="103">
        <v>-1429.78</v>
      </c>
      <c r="J9" s="103">
        <v>40.379999999999995</v>
      </c>
      <c r="K9" s="103">
        <f>I9-E9</f>
        <v>-1557.29</v>
      </c>
      <c r="L9" s="103">
        <f>I9-G9</f>
        <v>-1429.78</v>
      </c>
      <c r="M9" s="103">
        <f t="shared" si="5"/>
        <v>-1429.78</v>
      </c>
      <c r="N9" s="103">
        <f t="shared" si="6"/>
        <v>40.379999999999995</v>
      </c>
      <c r="O9" s="104">
        <f t="shared" si="0"/>
        <v>-11.213081326954747</v>
      </c>
      <c r="P9" s="104">
        <f t="shared" si="1"/>
      </c>
      <c r="Q9" s="104">
        <f t="shared" si="2"/>
      </c>
      <c r="S9" s="28"/>
    </row>
    <row r="10" spans="1:19" ht="18" customHeight="1">
      <c r="A10" s="165"/>
      <c r="B10" s="111" t="s">
        <v>13</v>
      </c>
      <c r="C10" s="50" t="s">
        <v>18</v>
      </c>
      <c r="D10" s="3" t="s">
        <v>19</v>
      </c>
      <c r="E10" s="102">
        <v>4130.4800000000005</v>
      </c>
      <c r="F10" s="103">
        <v>4690.3</v>
      </c>
      <c r="G10" s="103">
        <v>4690.3</v>
      </c>
      <c r="H10" s="103">
        <v>0</v>
      </c>
      <c r="I10" s="103">
        <v>-1485.94</v>
      </c>
      <c r="J10" s="103">
        <v>-1.92</v>
      </c>
      <c r="K10" s="103">
        <f t="shared" si="3"/>
        <v>-5616.42</v>
      </c>
      <c r="L10" s="103">
        <f t="shared" si="4"/>
        <v>-6176.24</v>
      </c>
      <c r="M10" s="103">
        <f t="shared" si="5"/>
        <v>-6176.24</v>
      </c>
      <c r="N10" s="103">
        <f t="shared" si="6"/>
        <v>-1.92</v>
      </c>
      <c r="O10" s="104">
        <f t="shared" si="0"/>
        <v>-0.3597499564215297</v>
      </c>
      <c r="P10" s="104">
        <f t="shared" si="1"/>
      </c>
      <c r="Q10" s="104">
        <f t="shared" si="2"/>
        <v>-0.3168112913886105</v>
      </c>
      <c r="S10" s="28"/>
    </row>
    <row r="11" spans="1:19" ht="18" customHeight="1">
      <c r="A11" s="165"/>
      <c r="B11" s="111" t="s">
        <v>13</v>
      </c>
      <c r="C11" s="50" t="s">
        <v>20</v>
      </c>
      <c r="D11" s="3" t="s">
        <v>136</v>
      </c>
      <c r="E11" s="102">
        <v>182785.11</v>
      </c>
      <c r="F11" s="103">
        <v>314766.5</v>
      </c>
      <c r="G11" s="103">
        <v>314766.5</v>
      </c>
      <c r="H11" s="103">
        <v>155937.5</v>
      </c>
      <c r="I11" s="103">
        <v>127031.51000000001</v>
      </c>
      <c r="J11" s="103">
        <v>-4884.24</v>
      </c>
      <c r="K11" s="103">
        <f t="shared" si="3"/>
        <v>-55753.59999999998</v>
      </c>
      <c r="L11" s="103">
        <f t="shared" si="4"/>
        <v>-187734.99</v>
      </c>
      <c r="M11" s="103">
        <f t="shared" si="5"/>
        <v>-187734.99</v>
      </c>
      <c r="N11" s="103">
        <f t="shared" si="6"/>
        <v>-160821.74</v>
      </c>
      <c r="O11" s="104">
        <f t="shared" si="0"/>
        <v>0.6949773425198585</v>
      </c>
      <c r="P11" s="104">
        <f t="shared" si="1"/>
        <v>-0.03132177955911823</v>
      </c>
      <c r="Q11" s="104">
        <f t="shared" si="2"/>
        <v>0.4035737920013725</v>
      </c>
      <c r="S11" s="28"/>
    </row>
    <row r="12" spans="1:19" ht="18" customHeight="1">
      <c r="A12" s="165"/>
      <c r="B12" s="111" t="s">
        <v>21</v>
      </c>
      <c r="C12" s="50" t="s">
        <v>22</v>
      </c>
      <c r="D12" s="3" t="s">
        <v>23</v>
      </c>
      <c r="E12" s="102">
        <v>998958.78</v>
      </c>
      <c r="F12" s="103">
        <v>1083466.2</v>
      </c>
      <c r="G12" s="103">
        <v>1083466.2</v>
      </c>
      <c r="H12" s="103">
        <v>975366.2</v>
      </c>
      <c r="I12" s="103">
        <v>1136414.01</v>
      </c>
      <c r="J12" s="103">
        <v>205222.41999999998</v>
      </c>
      <c r="K12" s="103">
        <f t="shared" si="3"/>
        <v>137455.22999999998</v>
      </c>
      <c r="L12" s="103">
        <f t="shared" si="4"/>
        <v>52947.810000000056</v>
      </c>
      <c r="M12" s="103">
        <f t="shared" si="5"/>
        <v>52947.810000000056</v>
      </c>
      <c r="N12" s="103">
        <f t="shared" si="6"/>
        <v>-770143.78</v>
      </c>
      <c r="O12" s="104">
        <f t="shared" si="0"/>
        <v>1.1375985003104934</v>
      </c>
      <c r="P12" s="104">
        <f t="shared" si="1"/>
        <v>0.21040550718284065</v>
      </c>
      <c r="Q12" s="104">
        <f t="shared" si="2"/>
        <v>1.0488689079548583</v>
      </c>
      <c r="S12" s="28"/>
    </row>
    <row r="13" spans="1:19" ht="18" customHeight="1">
      <c r="A13" s="165"/>
      <c r="B13" s="111" t="s">
        <v>103</v>
      </c>
      <c r="C13" s="50" t="s">
        <v>140</v>
      </c>
      <c r="D13" s="3" t="s">
        <v>139</v>
      </c>
      <c r="E13" s="102">
        <v>1568396.83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f t="shared" si="3"/>
        <v>-1568396.83</v>
      </c>
      <c r="L13" s="103">
        <f t="shared" si="4"/>
        <v>0</v>
      </c>
      <c r="M13" s="103">
        <f t="shared" si="5"/>
        <v>0</v>
      </c>
      <c r="N13" s="103">
        <f t="shared" si="6"/>
        <v>0</v>
      </c>
      <c r="O13" s="104">
        <f t="shared" si="0"/>
        <v>0</v>
      </c>
      <c r="P13" s="104">
        <f t="shared" si="1"/>
      </c>
      <c r="Q13" s="104">
        <f t="shared" si="2"/>
      </c>
      <c r="S13" s="28"/>
    </row>
    <row r="14" spans="1:19" ht="18" customHeight="1">
      <c r="A14" s="165"/>
      <c r="B14" s="111" t="s">
        <v>21</v>
      </c>
      <c r="C14" s="50" t="s">
        <v>24</v>
      </c>
      <c r="D14" s="3" t="s">
        <v>25</v>
      </c>
      <c r="E14" s="102">
        <v>2256862.21</v>
      </c>
      <c r="F14" s="103">
        <v>2237196.9</v>
      </c>
      <c r="G14" s="103">
        <v>2237196.9</v>
      </c>
      <c r="H14" s="103">
        <v>287496.9</v>
      </c>
      <c r="I14" s="103">
        <v>2099504.610000001</v>
      </c>
      <c r="J14" s="103">
        <v>67312.81000000001</v>
      </c>
      <c r="K14" s="103">
        <f t="shared" si="3"/>
        <v>-157357.59999999916</v>
      </c>
      <c r="L14" s="103">
        <f t="shared" si="4"/>
        <v>-137692.2899999991</v>
      </c>
      <c r="M14" s="103">
        <f t="shared" si="5"/>
        <v>-137692.2899999991</v>
      </c>
      <c r="N14" s="103">
        <f t="shared" si="6"/>
        <v>-220184.09000000003</v>
      </c>
      <c r="O14" s="104">
        <f t="shared" si="0"/>
        <v>0.9302759382904465</v>
      </c>
      <c r="P14" s="104">
        <f t="shared" si="1"/>
        <v>0.23413403761918827</v>
      </c>
      <c r="Q14" s="104">
        <f t="shared" si="2"/>
        <v>0.9384532090134762</v>
      </c>
      <c r="S14" s="28"/>
    </row>
    <row r="15" spans="1:19" ht="18" customHeight="1">
      <c r="A15" s="165"/>
      <c r="B15" s="111" t="s">
        <v>26</v>
      </c>
      <c r="C15" s="50" t="s">
        <v>27</v>
      </c>
      <c r="D15" s="3" t="s">
        <v>28</v>
      </c>
      <c r="E15" s="102">
        <v>214413.66999999998</v>
      </c>
      <c r="F15" s="103">
        <v>228385.6</v>
      </c>
      <c r="G15" s="103">
        <v>228385.6</v>
      </c>
      <c r="H15" s="103">
        <v>22525</v>
      </c>
      <c r="I15" s="103">
        <v>195197.69</v>
      </c>
      <c r="J15" s="103">
        <v>8562.800000000001</v>
      </c>
      <c r="K15" s="103">
        <f t="shared" si="3"/>
        <v>-19215.97999999998</v>
      </c>
      <c r="L15" s="103">
        <f t="shared" si="4"/>
        <v>-33187.91</v>
      </c>
      <c r="M15" s="103">
        <f t="shared" si="5"/>
        <v>-33187.91</v>
      </c>
      <c r="N15" s="103">
        <f t="shared" si="6"/>
        <v>-13962.199999999999</v>
      </c>
      <c r="O15" s="104">
        <f t="shared" si="0"/>
        <v>0.9103789417904186</v>
      </c>
      <c r="P15" s="104">
        <f t="shared" si="1"/>
        <v>0.3801465038845728</v>
      </c>
      <c r="Q15" s="104">
        <f t="shared" si="2"/>
        <v>0.8546847524537449</v>
      </c>
      <c r="S15" s="28"/>
    </row>
    <row r="16" spans="1:19" ht="18" customHeight="1">
      <c r="A16" s="165"/>
      <c r="B16" s="111" t="s">
        <v>21</v>
      </c>
      <c r="C16" s="50" t="s">
        <v>29</v>
      </c>
      <c r="D16" s="3" t="s">
        <v>30</v>
      </c>
      <c r="E16" s="102">
        <v>18.06</v>
      </c>
      <c r="F16" s="103">
        <v>0</v>
      </c>
      <c r="G16" s="103">
        <v>0</v>
      </c>
      <c r="H16" s="103">
        <v>0</v>
      </c>
      <c r="I16" s="103">
        <v>270.29</v>
      </c>
      <c r="J16" s="103">
        <v>0</v>
      </c>
      <c r="K16" s="103">
        <f t="shared" si="3"/>
        <v>252.23000000000002</v>
      </c>
      <c r="L16" s="103">
        <f t="shared" si="4"/>
        <v>270.29</v>
      </c>
      <c r="M16" s="103">
        <f t="shared" si="5"/>
        <v>270.29</v>
      </c>
      <c r="N16" s="103">
        <f t="shared" si="6"/>
        <v>0</v>
      </c>
      <c r="O16" s="104">
        <f t="shared" si="0"/>
        <v>14.96622369878184</v>
      </c>
      <c r="P16" s="104">
        <f t="shared" si="1"/>
      </c>
      <c r="Q16" s="104">
        <f t="shared" si="2"/>
      </c>
      <c r="S16" s="28"/>
    </row>
    <row r="17" spans="1:19" ht="18" customHeight="1">
      <c r="A17" s="170"/>
      <c r="B17" s="63"/>
      <c r="C17" s="52"/>
      <c r="D17" s="64" t="s">
        <v>11</v>
      </c>
      <c r="E17" s="107">
        <f>SUM(E6:E16)</f>
        <v>17415580.25</v>
      </c>
      <c r="F17" s="107">
        <f>SUM(F6:F16)</f>
        <v>20001705.400000002</v>
      </c>
      <c r="G17" s="107">
        <f>SUM(G6:G16)</f>
        <v>20001705.400000002</v>
      </c>
      <c r="H17" s="107">
        <f>SUM(H6:H16)</f>
        <v>4089783.9999999995</v>
      </c>
      <c r="I17" s="107">
        <f>SUM(I6:I16)</f>
        <v>17345963.880000003</v>
      </c>
      <c r="J17" s="107">
        <f>SUM(J6:J16)</f>
        <v>465897.44999999995</v>
      </c>
      <c r="K17" s="107">
        <f t="shared" si="3"/>
        <v>-69616.36999999732</v>
      </c>
      <c r="L17" s="107">
        <f t="shared" si="4"/>
        <v>-2655741.5199999996</v>
      </c>
      <c r="M17" s="107">
        <f t="shared" si="5"/>
        <v>-2655741.5199999996</v>
      </c>
      <c r="N17" s="107">
        <f>J17-H17</f>
        <v>-3623886.55</v>
      </c>
      <c r="O17" s="108">
        <f t="shared" si="0"/>
        <v>0.9960026384995126</v>
      </c>
      <c r="P17" s="108">
        <f t="shared" si="1"/>
        <v>0.11391737314244468</v>
      </c>
      <c r="Q17" s="108">
        <f t="shared" si="2"/>
        <v>0.8672242457885616</v>
      </c>
      <c r="S17" s="28"/>
    </row>
    <row r="18" spans="1:19" ht="18" customHeight="1">
      <c r="A18" s="112" t="s">
        <v>100</v>
      </c>
      <c r="B18" s="111" t="s">
        <v>32</v>
      </c>
      <c r="C18" s="50" t="s">
        <v>33</v>
      </c>
      <c r="D18" s="3" t="s">
        <v>34</v>
      </c>
      <c r="E18" s="102">
        <v>60</v>
      </c>
      <c r="F18" s="103">
        <v>140</v>
      </c>
      <c r="G18" s="103">
        <v>140</v>
      </c>
      <c r="H18" s="103">
        <v>15</v>
      </c>
      <c r="I18" s="103">
        <v>45.6</v>
      </c>
      <c r="J18" s="103">
        <v>0</v>
      </c>
      <c r="K18" s="103">
        <f t="shared" si="3"/>
        <v>-14.399999999999999</v>
      </c>
      <c r="L18" s="103">
        <f t="shared" si="4"/>
        <v>-94.4</v>
      </c>
      <c r="M18" s="103">
        <f t="shared" si="5"/>
        <v>-94.4</v>
      </c>
      <c r="N18" s="103">
        <f t="shared" si="6"/>
        <v>-15</v>
      </c>
      <c r="O18" s="104">
        <f t="shared" si="0"/>
        <v>0.76</v>
      </c>
      <c r="P18" s="104">
        <f t="shared" si="1"/>
        <v>0</v>
      </c>
      <c r="Q18" s="104">
        <f t="shared" si="2"/>
        <v>0.32571428571428573</v>
      </c>
      <c r="S18" s="28"/>
    </row>
    <row r="19" spans="1:19" ht="29.25" customHeight="1">
      <c r="A19" s="112" t="s">
        <v>31</v>
      </c>
      <c r="B19" s="111" t="s">
        <v>32</v>
      </c>
      <c r="C19" s="50" t="s">
        <v>153</v>
      </c>
      <c r="D19" s="73" t="s">
        <v>135</v>
      </c>
      <c r="E19" s="102">
        <v>173.4</v>
      </c>
      <c r="F19" s="103">
        <v>0</v>
      </c>
      <c r="G19" s="103">
        <v>0</v>
      </c>
      <c r="H19" s="103">
        <v>0</v>
      </c>
      <c r="I19" s="103">
        <v>131.3</v>
      </c>
      <c r="J19" s="103">
        <v>0.8</v>
      </c>
      <c r="K19" s="103">
        <f t="shared" si="3"/>
        <v>-42.099999999999994</v>
      </c>
      <c r="L19" s="103">
        <f t="shared" si="4"/>
        <v>131.3</v>
      </c>
      <c r="M19" s="103">
        <f t="shared" si="5"/>
        <v>131.3</v>
      </c>
      <c r="N19" s="103">
        <f t="shared" si="6"/>
        <v>0.8</v>
      </c>
      <c r="O19" s="104">
        <f t="shared" si="0"/>
        <v>0.757208765859285</v>
      </c>
      <c r="P19" s="104">
        <f t="shared" si="1"/>
      </c>
      <c r="Q19" s="104">
        <f t="shared" si="2"/>
      </c>
      <c r="R19" s="30"/>
      <c r="S19" s="28"/>
    </row>
    <row r="20" spans="1:19" ht="31.5">
      <c r="A20" s="113" t="s">
        <v>37</v>
      </c>
      <c r="B20" s="114" t="s">
        <v>102</v>
      </c>
      <c r="C20" s="50" t="s">
        <v>38</v>
      </c>
      <c r="D20" s="3" t="s">
        <v>39</v>
      </c>
      <c r="E20" s="102">
        <v>972.8</v>
      </c>
      <c r="F20" s="103">
        <v>969.6</v>
      </c>
      <c r="G20" s="103">
        <v>969.9</v>
      </c>
      <c r="H20" s="103">
        <v>100.6</v>
      </c>
      <c r="I20" s="103">
        <v>-2.48</v>
      </c>
      <c r="J20" s="103">
        <v>0</v>
      </c>
      <c r="K20" s="103">
        <f t="shared" si="3"/>
        <v>-975.28</v>
      </c>
      <c r="L20" s="103">
        <f t="shared" si="4"/>
        <v>-972.38</v>
      </c>
      <c r="M20" s="103">
        <f t="shared" si="5"/>
        <v>-972.08</v>
      </c>
      <c r="N20" s="103">
        <f t="shared" si="6"/>
        <v>-100.6</v>
      </c>
      <c r="O20" s="104">
        <f t="shared" si="0"/>
        <v>-0.002549342105263158</v>
      </c>
      <c r="P20" s="104">
        <f t="shared" si="1"/>
        <v>0</v>
      </c>
      <c r="Q20" s="104">
        <f t="shared" si="2"/>
        <v>-0.0025577557755775576</v>
      </c>
      <c r="R20" s="30"/>
      <c r="S20" s="28"/>
    </row>
    <row r="21" spans="1:19" ht="18" customHeight="1">
      <c r="A21" s="112" t="s">
        <v>35</v>
      </c>
      <c r="B21" s="111" t="s">
        <v>13</v>
      </c>
      <c r="C21" s="50" t="s">
        <v>36</v>
      </c>
      <c r="D21" s="3" t="s">
        <v>104</v>
      </c>
      <c r="E21" s="102">
        <v>-10</v>
      </c>
      <c r="F21" s="103">
        <v>120</v>
      </c>
      <c r="G21" s="103">
        <v>120</v>
      </c>
      <c r="H21" s="103">
        <v>15</v>
      </c>
      <c r="I21" s="103">
        <v>150</v>
      </c>
      <c r="J21" s="103">
        <v>25</v>
      </c>
      <c r="K21" s="103">
        <f t="shared" si="3"/>
        <v>160</v>
      </c>
      <c r="L21" s="103">
        <f t="shared" si="4"/>
        <v>30</v>
      </c>
      <c r="M21" s="103">
        <f t="shared" si="5"/>
        <v>30</v>
      </c>
      <c r="N21" s="103">
        <f t="shared" si="6"/>
        <v>10</v>
      </c>
      <c r="O21" s="104">
        <f t="shared" si="0"/>
        <v>-15</v>
      </c>
      <c r="P21" s="104">
        <f t="shared" si="1"/>
        <v>1.6666666666666667</v>
      </c>
      <c r="Q21" s="104">
        <f t="shared" si="2"/>
        <v>1.25</v>
      </c>
      <c r="R21" s="30"/>
      <c r="S21" s="28"/>
    </row>
    <row r="22" spans="1:19" ht="28.5" customHeight="1">
      <c r="A22" s="174"/>
      <c r="B22" s="174"/>
      <c r="C22" s="175"/>
      <c r="D22" s="83" t="s">
        <v>40</v>
      </c>
      <c r="E22" s="94">
        <f aca="true" t="shared" si="7" ref="E22:K22">E26+E29+E37+E49+E51+E56+E59+E62+E71</f>
        <v>5918377.8999999985</v>
      </c>
      <c r="F22" s="89">
        <f t="shared" si="7"/>
        <v>6580734.609999999</v>
      </c>
      <c r="G22" s="89">
        <f t="shared" si="7"/>
        <v>6580734.59</v>
      </c>
      <c r="H22" s="89">
        <f t="shared" si="7"/>
        <v>631726.58</v>
      </c>
      <c r="I22" s="89">
        <f t="shared" si="7"/>
        <v>6613085.559999999</v>
      </c>
      <c r="J22" s="89">
        <f t="shared" si="7"/>
        <v>208747.28999999998</v>
      </c>
      <c r="K22" s="89">
        <f t="shared" si="7"/>
        <v>694707.6599999995</v>
      </c>
      <c r="L22" s="89">
        <f t="shared" si="4"/>
        <v>32350.969999998808</v>
      </c>
      <c r="M22" s="89">
        <f t="shared" si="5"/>
        <v>32350.949999999255</v>
      </c>
      <c r="N22" s="89">
        <f t="shared" si="6"/>
        <v>-422979.29</v>
      </c>
      <c r="O22" s="88">
        <f t="shared" si="0"/>
        <v>1.117381429800216</v>
      </c>
      <c r="P22" s="88">
        <f t="shared" si="1"/>
        <v>0.3304393017624808</v>
      </c>
      <c r="Q22" s="88">
        <f t="shared" si="2"/>
        <v>1.004916008913479</v>
      </c>
      <c r="R22" s="31"/>
      <c r="S22" s="28"/>
    </row>
    <row r="23" spans="1:18" ht="18" customHeight="1">
      <c r="A23" s="169" t="s">
        <v>37</v>
      </c>
      <c r="B23" s="171" t="s">
        <v>102</v>
      </c>
      <c r="C23" s="53" t="s">
        <v>70</v>
      </c>
      <c r="D23" s="5" t="s">
        <v>137</v>
      </c>
      <c r="E23" s="46">
        <v>116872.77</v>
      </c>
      <c r="F23" s="4">
        <v>162836.6</v>
      </c>
      <c r="G23" s="4">
        <v>162836.6</v>
      </c>
      <c r="H23" s="4">
        <v>15625.6</v>
      </c>
      <c r="I23" s="98">
        <v>162380.71</v>
      </c>
      <c r="J23" s="98">
        <v>7692.67</v>
      </c>
      <c r="K23" s="8">
        <f t="shared" si="3"/>
        <v>45507.93999999999</v>
      </c>
      <c r="L23" s="8">
        <f t="shared" si="4"/>
        <v>-455.89000000001397</v>
      </c>
      <c r="M23" s="8">
        <f t="shared" si="5"/>
        <v>-455.89000000001397</v>
      </c>
      <c r="N23" s="8">
        <f t="shared" si="6"/>
        <v>-7932.93</v>
      </c>
      <c r="O23" s="26">
        <f t="shared" si="0"/>
        <v>1.38938017812019</v>
      </c>
      <c r="P23" s="26">
        <f t="shared" si="1"/>
        <v>0.4923119752201515</v>
      </c>
      <c r="Q23" s="26">
        <f t="shared" si="2"/>
        <v>0.9972003222862672</v>
      </c>
      <c r="R23" s="33"/>
    </row>
    <row r="24" spans="1:18" ht="18" customHeight="1">
      <c r="A24" s="165"/>
      <c r="B24" s="162"/>
      <c r="C24" s="50" t="s">
        <v>41</v>
      </c>
      <c r="D24" s="5" t="s">
        <v>42</v>
      </c>
      <c r="E24" s="46">
        <v>3971.23</v>
      </c>
      <c r="F24" s="4">
        <v>50255.369999999995</v>
      </c>
      <c r="G24" s="4">
        <v>50255.37</v>
      </c>
      <c r="H24" s="4">
        <v>0</v>
      </c>
      <c r="I24" s="98">
        <v>50255.37</v>
      </c>
      <c r="J24" s="98">
        <v>0</v>
      </c>
      <c r="K24" s="4">
        <f t="shared" si="3"/>
        <v>46284.14</v>
      </c>
      <c r="L24" s="8">
        <f t="shared" si="4"/>
        <v>0</v>
      </c>
      <c r="M24" s="8">
        <f t="shared" si="5"/>
        <v>0</v>
      </c>
      <c r="N24" s="8">
        <f t="shared" si="6"/>
        <v>0</v>
      </c>
      <c r="O24" s="26">
        <f t="shared" si="0"/>
        <v>12.654862599245071</v>
      </c>
      <c r="P24" s="26">
        <f t="shared" si="1"/>
      </c>
      <c r="Q24" s="26">
        <f t="shared" si="2"/>
        <v>1.0000000000000002</v>
      </c>
      <c r="R24" s="33"/>
    </row>
    <row r="25" spans="1:18" ht="18" customHeight="1">
      <c r="A25" s="165"/>
      <c r="B25" s="162"/>
      <c r="C25" s="50" t="s">
        <v>71</v>
      </c>
      <c r="D25" s="5" t="s">
        <v>72</v>
      </c>
      <c r="E25" s="46">
        <v>114014.31999999999</v>
      </c>
      <c r="F25" s="4">
        <v>116540.4</v>
      </c>
      <c r="G25" s="4">
        <v>116540.4</v>
      </c>
      <c r="H25" s="4">
        <v>12820.4</v>
      </c>
      <c r="I25" s="98">
        <v>120287.79000000004</v>
      </c>
      <c r="J25" s="98">
        <v>9613.929999999998</v>
      </c>
      <c r="K25" s="8">
        <f t="shared" si="3"/>
        <v>6273.470000000045</v>
      </c>
      <c r="L25" s="8">
        <f t="shared" si="4"/>
        <v>3747.390000000043</v>
      </c>
      <c r="M25" s="8">
        <f t="shared" si="5"/>
        <v>3747.390000000043</v>
      </c>
      <c r="N25" s="8">
        <f t="shared" si="6"/>
        <v>-3206.470000000001</v>
      </c>
      <c r="O25" s="26">
        <f t="shared" si="0"/>
        <v>1.0550235268692567</v>
      </c>
      <c r="P25" s="26">
        <f t="shared" si="1"/>
        <v>0.7498931390596236</v>
      </c>
      <c r="Q25" s="26">
        <f t="shared" si="2"/>
        <v>1.0321552869219606</v>
      </c>
      <c r="R25" s="33"/>
    </row>
    <row r="26" spans="1:18" ht="18" customHeight="1">
      <c r="A26" s="170"/>
      <c r="B26" s="172"/>
      <c r="C26" s="52"/>
      <c r="D26" s="64" t="s">
        <v>11</v>
      </c>
      <c r="E26" s="47">
        <f>SUM(E23:E25)</f>
        <v>234858.32</v>
      </c>
      <c r="F26" s="47">
        <f>SUM(F23:F25)</f>
        <v>329632.37</v>
      </c>
      <c r="G26" s="47">
        <f>SUM(G23:G25)</f>
        <v>329632.37</v>
      </c>
      <c r="H26" s="47">
        <f>SUM(H23:H25)</f>
        <v>28446</v>
      </c>
      <c r="I26" s="47">
        <v>332923.87000000005</v>
      </c>
      <c r="J26" s="47">
        <v>17306.6</v>
      </c>
      <c r="K26" s="47">
        <f t="shared" si="3"/>
        <v>98065.55000000005</v>
      </c>
      <c r="L26" s="47">
        <f t="shared" si="4"/>
        <v>3291.500000000058</v>
      </c>
      <c r="M26" s="47">
        <f t="shared" si="5"/>
        <v>3291.500000000058</v>
      </c>
      <c r="N26" s="47">
        <f t="shared" si="6"/>
        <v>-11139.400000000001</v>
      </c>
      <c r="O26" s="65">
        <f t="shared" si="0"/>
        <v>1.4175519521726974</v>
      </c>
      <c r="P26" s="65">
        <f t="shared" si="1"/>
        <v>0.6084018842719539</v>
      </c>
      <c r="Q26" s="65">
        <f t="shared" si="2"/>
        <v>1.009985366425027</v>
      </c>
      <c r="R26" s="32"/>
    </row>
    <row r="27" spans="1:18" ht="23.25" customHeight="1">
      <c r="A27" s="123">
        <v>951</v>
      </c>
      <c r="B27" s="123" t="s">
        <v>13</v>
      </c>
      <c r="C27" s="54" t="s">
        <v>161</v>
      </c>
      <c r="D27" s="69" t="s">
        <v>44</v>
      </c>
      <c r="E27" s="46">
        <v>79028.42</v>
      </c>
      <c r="F27" s="4">
        <v>91712.1</v>
      </c>
      <c r="G27" s="4">
        <v>91712.1</v>
      </c>
      <c r="H27" s="4">
        <v>15169.1</v>
      </c>
      <c r="I27" s="98">
        <v>102772.14</v>
      </c>
      <c r="J27" s="98">
        <v>6746.35</v>
      </c>
      <c r="K27" s="4">
        <f t="shared" si="3"/>
        <v>23743.72</v>
      </c>
      <c r="L27" s="4">
        <f t="shared" si="4"/>
        <v>11060.039999999994</v>
      </c>
      <c r="M27" s="4">
        <f t="shared" si="5"/>
        <v>11060.039999999994</v>
      </c>
      <c r="N27" s="4">
        <f t="shared" si="6"/>
        <v>-8422.75</v>
      </c>
      <c r="O27" s="26">
        <f t="shared" si="0"/>
        <v>1.300445333463582</v>
      </c>
      <c r="P27" s="26">
        <f t="shared" si="1"/>
        <v>0.4447429313538707</v>
      </c>
      <c r="Q27" s="26">
        <f t="shared" si="2"/>
        <v>1.120595210446604</v>
      </c>
      <c r="R27" s="30"/>
    </row>
    <row r="28" spans="1:18" ht="23.25" customHeight="1">
      <c r="A28" s="123"/>
      <c r="B28" s="123"/>
      <c r="C28" s="54" t="s">
        <v>151</v>
      </c>
      <c r="D28" s="70" t="s">
        <v>45</v>
      </c>
      <c r="E28" s="46">
        <v>19151.73</v>
      </c>
      <c r="F28" s="4">
        <v>14224.9</v>
      </c>
      <c r="G28" s="4">
        <v>14224.9</v>
      </c>
      <c r="H28" s="4">
        <v>1708.8</v>
      </c>
      <c r="I28" s="98">
        <v>11795.85</v>
      </c>
      <c r="J28" s="98">
        <v>259.45</v>
      </c>
      <c r="K28" s="4">
        <f t="shared" si="3"/>
        <v>-7355.879999999999</v>
      </c>
      <c r="L28" s="4">
        <f t="shared" si="4"/>
        <v>-2429.0499999999993</v>
      </c>
      <c r="M28" s="4">
        <f t="shared" si="5"/>
        <v>-2429.0499999999993</v>
      </c>
      <c r="N28" s="4">
        <f t="shared" si="6"/>
        <v>-1449.35</v>
      </c>
      <c r="O28" s="26">
        <f t="shared" si="0"/>
        <v>0.6159156379084292</v>
      </c>
      <c r="P28" s="26">
        <f t="shared" si="1"/>
        <v>0.1518316947565543</v>
      </c>
      <c r="Q28" s="26">
        <f t="shared" si="2"/>
        <v>0.8292395728616722</v>
      </c>
      <c r="R28" s="30"/>
    </row>
    <row r="29" spans="1:18" ht="15.75">
      <c r="A29" s="123"/>
      <c r="B29" s="123"/>
      <c r="C29" s="52"/>
      <c r="D29" s="66" t="s">
        <v>11</v>
      </c>
      <c r="E29" s="47">
        <f>E27+E28</f>
        <v>98180.15</v>
      </c>
      <c r="F29" s="47">
        <f>F27+F28</f>
        <v>105937</v>
      </c>
      <c r="G29" s="47">
        <f>G27+G28</f>
        <v>105937</v>
      </c>
      <c r="H29" s="47">
        <f>H27+H28</f>
        <v>16877.9</v>
      </c>
      <c r="I29" s="47">
        <f>I27+I28</f>
        <v>114567.99</v>
      </c>
      <c r="J29" s="47">
        <f>J27+J28</f>
        <v>7005.8</v>
      </c>
      <c r="K29" s="47">
        <f t="shared" si="3"/>
        <v>16387.84000000001</v>
      </c>
      <c r="L29" s="47">
        <f t="shared" si="4"/>
        <v>8630.990000000005</v>
      </c>
      <c r="M29" s="47">
        <f t="shared" si="5"/>
        <v>8630.990000000005</v>
      </c>
      <c r="N29" s="47">
        <f t="shared" si="6"/>
        <v>-9872.100000000002</v>
      </c>
      <c r="O29" s="65">
        <f t="shared" si="0"/>
        <v>1.166916021212027</v>
      </c>
      <c r="P29" s="65">
        <f t="shared" si="1"/>
        <v>0.41508718501709335</v>
      </c>
      <c r="Q29" s="65">
        <f t="shared" si="2"/>
        <v>1.0814728565090572</v>
      </c>
      <c r="R29" s="32"/>
    </row>
    <row r="30" spans="1:18" ht="18.75" customHeight="1">
      <c r="A30" s="150" t="s">
        <v>46</v>
      </c>
      <c r="B30" s="123" t="s">
        <v>47</v>
      </c>
      <c r="C30" s="50" t="s">
        <v>48</v>
      </c>
      <c r="D30" s="5" t="s">
        <v>49</v>
      </c>
      <c r="E30" s="46">
        <v>1336</v>
      </c>
      <c r="F30" s="4">
        <v>496</v>
      </c>
      <c r="G30" s="4">
        <v>496</v>
      </c>
      <c r="H30" s="4">
        <v>0</v>
      </c>
      <c r="I30" s="98">
        <v>3632.13</v>
      </c>
      <c r="J30" s="98">
        <v>65.62</v>
      </c>
      <c r="K30" s="4">
        <f t="shared" si="3"/>
        <v>2296.13</v>
      </c>
      <c r="L30" s="4">
        <f t="shared" si="4"/>
        <v>3136.13</v>
      </c>
      <c r="M30" s="4">
        <f t="shared" si="5"/>
        <v>3136.13</v>
      </c>
      <c r="N30" s="4">
        <f t="shared" si="6"/>
        <v>65.62</v>
      </c>
      <c r="O30" s="26">
        <f t="shared" si="0"/>
        <v>2.7186601796407186</v>
      </c>
      <c r="P30" s="26">
        <f t="shared" si="1"/>
      </c>
      <c r="Q30" s="26">
        <f t="shared" si="2"/>
        <v>7.322842741935484</v>
      </c>
      <c r="R30" s="30"/>
    </row>
    <row r="31" spans="1:18" ht="17.25" customHeight="1">
      <c r="A31" s="150"/>
      <c r="B31" s="123"/>
      <c r="C31" s="50" t="s">
        <v>50</v>
      </c>
      <c r="D31" s="7" t="s">
        <v>51</v>
      </c>
      <c r="E31" s="46">
        <v>63362.759999999995</v>
      </c>
      <c r="F31" s="4">
        <v>100081.7</v>
      </c>
      <c r="G31" s="4">
        <v>100081.7</v>
      </c>
      <c r="H31" s="4">
        <v>10281.7</v>
      </c>
      <c r="I31" s="98">
        <v>75715.68000000001</v>
      </c>
      <c r="J31" s="98">
        <v>916.31</v>
      </c>
      <c r="K31" s="4">
        <f t="shared" si="3"/>
        <v>12352.920000000013</v>
      </c>
      <c r="L31" s="4">
        <f t="shared" si="4"/>
        <v>-24366.01999999999</v>
      </c>
      <c r="M31" s="4">
        <f t="shared" si="5"/>
        <v>-24366.01999999999</v>
      </c>
      <c r="N31" s="4">
        <f t="shared" si="6"/>
        <v>-9365.390000000001</v>
      </c>
      <c r="O31" s="26">
        <f t="shared" si="0"/>
        <v>1.1949555227707886</v>
      </c>
      <c r="P31" s="26">
        <f t="shared" si="1"/>
        <v>0.08912047618584475</v>
      </c>
      <c r="Q31" s="26">
        <f t="shared" si="2"/>
        <v>0.7565387078756657</v>
      </c>
      <c r="R31" s="30"/>
    </row>
    <row r="32" spans="1:18" ht="15.75">
      <c r="A32" s="150"/>
      <c r="B32" s="123"/>
      <c r="C32" s="53" t="s">
        <v>43</v>
      </c>
      <c r="D32" s="6" t="s">
        <v>52</v>
      </c>
      <c r="E32" s="46">
        <v>5430.94</v>
      </c>
      <c r="F32" s="4">
        <v>557</v>
      </c>
      <c r="G32" s="4">
        <v>557</v>
      </c>
      <c r="H32" s="4">
        <v>46.5</v>
      </c>
      <c r="I32" s="98">
        <v>7986.15</v>
      </c>
      <c r="J32" s="98">
        <v>29.36</v>
      </c>
      <c r="K32" s="4">
        <f t="shared" si="3"/>
        <v>2555.21</v>
      </c>
      <c r="L32" s="4">
        <f t="shared" si="4"/>
        <v>7429.15</v>
      </c>
      <c r="M32" s="4">
        <f t="shared" si="5"/>
        <v>7429.15</v>
      </c>
      <c r="N32" s="4">
        <f t="shared" si="6"/>
        <v>-17.14</v>
      </c>
      <c r="O32" s="26">
        <f t="shared" si="0"/>
        <v>1.4704912961660412</v>
      </c>
      <c r="P32" s="26">
        <f t="shared" si="1"/>
        <v>0.6313978494623655</v>
      </c>
      <c r="Q32" s="26">
        <f t="shared" si="2"/>
        <v>14.337791741472172</v>
      </c>
      <c r="R32" s="30"/>
    </row>
    <row r="33" spans="1:18" ht="15.75">
      <c r="A33" s="150"/>
      <c r="B33" s="123"/>
      <c r="C33" s="55" t="s">
        <v>53</v>
      </c>
      <c r="D33" s="6" t="s">
        <v>54</v>
      </c>
      <c r="E33" s="4">
        <f>E34+E36+E35</f>
        <v>69627.29000000001</v>
      </c>
      <c r="F33" s="4">
        <f>F34+F36+F35</f>
        <v>200263.99999999997</v>
      </c>
      <c r="G33" s="4">
        <f>G34+G36+G35</f>
        <v>200263.99999999997</v>
      </c>
      <c r="H33" s="4">
        <f>H34+H36+H35</f>
        <v>6962</v>
      </c>
      <c r="I33" s="4">
        <f>I34+I36+I35</f>
        <v>226436.65999999997</v>
      </c>
      <c r="J33" s="4">
        <f>J34+J36+J35</f>
        <v>4394.4400000000005</v>
      </c>
      <c r="K33" s="8">
        <f t="shared" si="3"/>
        <v>156809.36999999997</v>
      </c>
      <c r="L33" s="8">
        <f t="shared" si="4"/>
        <v>26172.660000000003</v>
      </c>
      <c r="M33" s="8">
        <f t="shared" si="5"/>
        <v>26172.660000000003</v>
      </c>
      <c r="N33" s="8">
        <f t="shared" si="6"/>
        <v>-2567.5599999999995</v>
      </c>
      <c r="O33" s="26">
        <f t="shared" si="0"/>
        <v>3.252125136566423</v>
      </c>
      <c r="P33" s="26">
        <f t="shared" si="1"/>
        <v>0.6312036771042805</v>
      </c>
      <c r="Q33" s="26">
        <f t="shared" si="2"/>
        <v>1.1306907881596293</v>
      </c>
      <c r="R33" s="33"/>
    </row>
    <row r="34" spans="1:18" ht="15.75">
      <c r="A34" s="150"/>
      <c r="B34" s="123"/>
      <c r="C34" s="56" t="s">
        <v>116</v>
      </c>
      <c r="D34" s="9" t="s">
        <v>55</v>
      </c>
      <c r="E34" s="47">
        <v>37751.91</v>
      </c>
      <c r="F34" s="10">
        <v>163317.8</v>
      </c>
      <c r="G34" s="10">
        <v>163317.8</v>
      </c>
      <c r="H34" s="10">
        <v>2650.9</v>
      </c>
      <c r="I34" s="98">
        <v>187928.41</v>
      </c>
      <c r="J34" s="98">
        <v>1562.97</v>
      </c>
      <c r="K34" s="10">
        <f t="shared" si="3"/>
        <v>150176.5</v>
      </c>
      <c r="L34" s="10">
        <f t="shared" si="4"/>
        <v>24610.610000000015</v>
      </c>
      <c r="M34" s="10">
        <f t="shared" si="5"/>
        <v>24610.610000000015</v>
      </c>
      <c r="N34" s="10">
        <f t="shared" si="6"/>
        <v>-1087.93</v>
      </c>
      <c r="O34" s="26">
        <f t="shared" si="0"/>
        <v>4.9779841602716255</v>
      </c>
      <c r="P34" s="26">
        <f t="shared" si="1"/>
        <v>0.5895997585725603</v>
      </c>
      <c r="Q34" s="26">
        <f t="shared" si="2"/>
        <v>1.1506915351541596</v>
      </c>
      <c r="R34" s="32"/>
    </row>
    <row r="35" spans="1:18" ht="15.75">
      <c r="A35" s="150"/>
      <c r="B35" s="123"/>
      <c r="C35" s="56" t="s">
        <v>117</v>
      </c>
      <c r="D35" s="9" t="s">
        <v>56</v>
      </c>
      <c r="E35" s="47">
        <v>1682.61</v>
      </c>
      <c r="F35" s="10">
        <v>1867.8</v>
      </c>
      <c r="G35" s="10">
        <v>1867.8</v>
      </c>
      <c r="H35" s="10">
        <v>0</v>
      </c>
      <c r="I35" s="98">
        <v>1703.36</v>
      </c>
      <c r="J35" s="98">
        <v>679.19</v>
      </c>
      <c r="K35" s="10">
        <f t="shared" si="3"/>
        <v>20.75</v>
      </c>
      <c r="L35" s="10">
        <f t="shared" si="4"/>
        <v>-164.44000000000005</v>
      </c>
      <c r="M35" s="10">
        <f t="shared" si="5"/>
        <v>-164.44000000000005</v>
      </c>
      <c r="N35" s="10">
        <f t="shared" si="6"/>
        <v>679.19</v>
      </c>
      <c r="O35" s="26">
        <f t="shared" si="0"/>
        <v>1.0123320317839546</v>
      </c>
      <c r="P35" s="26">
        <f t="shared" si="1"/>
      </c>
      <c r="Q35" s="26">
        <f t="shared" si="2"/>
        <v>0.9119605953528215</v>
      </c>
      <c r="R35" s="32"/>
    </row>
    <row r="36" spans="1:18" ht="15.75">
      <c r="A36" s="150"/>
      <c r="B36" s="123"/>
      <c r="C36" s="56" t="s">
        <v>115</v>
      </c>
      <c r="D36" s="9" t="s">
        <v>57</v>
      </c>
      <c r="E36" s="47">
        <v>30192.77</v>
      </c>
      <c r="F36" s="10">
        <v>35078.4</v>
      </c>
      <c r="G36" s="10">
        <v>35078.4</v>
      </c>
      <c r="H36" s="10">
        <v>4311.1</v>
      </c>
      <c r="I36" s="98">
        <v>36804.89</v>
      </c>
      <c r="J36" s="98">
        <v>2152.28</v>
      </c>
      <c r="K36" s="10">
        <f t="shared" si="3"/>
        <v>6612.119999999999</v>
      </c>
      <c r="L36" s="10">
        <f t="shared" si="4"/>
        <v>1726.489999999998</v>
      </c>
      <c r="M36" s="10">
        <f t="shared" si="5"/>
        <v>1726.489999999998</v>
      </c>
      <c r="N36" s="10">
        <f t="shared" si="6"/>
        <v>-2158.82</v>
      </c>
      <c r="O36" s="26">
        <f t="shared" si="0"/>
        <v>1.218996799564929</v>
      </c>
      <c r="P36" s="26">
        <f t="shared" si="1"/>
        <v>0.4992414928904456</v>
      </c>
      <c r="Q36" s="26">
        <f t="shared" si="2"/>
        <v>1.0492180373107096</v>
      </c>
      <c r="R36" s="32"/>
    </row>
    <row r="37" spans="1:18" ht="15.75">
      <c r="A37" s="150"/>
      <c r="B37" s="150"/>
      <c r="C37" s="52"/>
      <c r="D37" s="66" t="s">
        <v>11</v>
      </c>
      <c r="E37" s="47">
        <f>SUM(E30:E33)</f>
        <v>139756.99</v>
      </c>
      <c r="F37" s="47">
        <f>SUM(F30:F33)</f>
        <v>301398.69999999995</v>
      </c>
      <c r="G37" s="47">
        <f>SUM(G30:G33)</f>
        <v>301398.69999999995</v>
      </c>
      <c r="H37" s="47">
        <f>SUM(H30:H33)</f>
        <v>17290.2</v>
      </c>
      <c r="I37" s="47">
        <f>SUM(I30:I33)</f>
        <v>313770.62</v>
      </c>
      <c r="J37" s="47">
        <f>SUM(J30:J33)</f>
        <v>5405.7300000000005</v>
      </c>
      <c r="K37" s="47">
        <f t="shared" si="3"/>
        <v>174013.63</v>
      </c>
      <c r="L37" s="47">
        <f t="shared" si="4"/>
        <v>12371.920000000042</v>
      </c>
      <c r="M37" s="47">
        <f t="shared" si="5"/>
        <v>12371.920000000042</v>
      </c>
      <c r="N37" s="47">
        <f t="shared" si="6"/>
        <v>-11884.470000000001</v>
      </c>
      <c r="O37" s="65">
        <f aca="true" t="shared" si="8" ref="O37:O68">_xlfn.IFERROR(I37/E37,"")</f>
        <v>2.245115754138666</v>
      </c>
      <c r="P37" s="65">
        <f aca="true" t="shared" si="9" ref="P37:P58">_xlfn.IFERROR(J37/H37,"")</f>
        <v>0.3126470486171357</v>
      </c>
      <c r="Q37" s="65">
        <f t="shared" si="2"/>
        <v>1.0410483522324419</v>
      </c>
      <c r="R37" s="32"/>
    </row>
    <row r="38" spans="1:18" ht="31.5">
      <c r="A38" s="150" t="s">
        <v>101</v>
      </c>
      <c r="B38" s="123" t="s">
        <v>21</v>
      </c>
      <c r="C38" s="53" t="s">
        <v>126</v>
      </c>
      <c r="D38" s="69" t="s">
        <v>59</v>
      </c>
      <c r="E38" s="46">
        <v>285450.01</v>
      </c>
      <c r="F38" s="4">
        <v>326627.4</v>
      </c>
      <c r="G38" s="4">
        <v>326627.4</v>
      </c>
      <c r="H38" s="4">
        <v>17826.9</v>
      </c>
      <c r="I38" s="98">
        <v>280091.71</v>
      </c>
      <c r="J38" s="98">
        <v>3641.85</v>
      </c>
      <c r="K38" s="8">
        <f t="shared" si="3"/>
        <v>-5358.299999999988</v>
      </c>
      <c r="L38" s="8">
        <f t="shared" si="4"/>
        <v>-46535.69</v>
      </c>
      <c r="M38" s="8">
        <f t="shared" si="5"/>
        <v>-46535.69</v>
      </c>
      <c r="N38" s="8">
        <f t="shared" si="6"/>
        <v>-14185.050000000001</v>
      </c>
      <c r="O38" s="26">
        <f t="shared" si="8"/>
        <v>0.9812285871000671</v>
      </c>
      <c r="P38" s="26">
        <f t="shared" si="9"/>
        <v>0.2042895848408865</v>
      </c>
      <c r="Q38" s="26">
        <f t="shared" si="2"/>
        <v>0.857526680247891</v>
      </c>
      <c r="R38" s="30"/>
    </row>
    <row r="39" spans="1:18" ht="34.5" customHeight="1">
      <c r="A39" s="150"/>
      <c r="B39" s="123"/>
      <c r="C39" s="54" t="s">
        <v>158</v>
      </c>
      <c r="D39" s="69" t="s">
        <v>60</v>
      </c>
      <c r="E39" s="46">
        <v>69981.15000000001</v>
      </c>
      <c r="F39" s="4">
        <v>254266</v>
      </c>
      <c r="G39" s="4">
        <v>254266</v>
      </c>
      <c r="H39" s="4">
        <v>43361.4</v>
      </c>
      <c r="I39" s="98">
        <v>197944.79</v>
      </c>
      <c r="J39" s="98">
        <v>-24251.239999999998</v>
      </c>
      <c r="K39" s="8">
        <f t="shared" si="3"/>
        <v>127963.64</v>
      </c>
      <c r="L39" s="8">
        <f t="shared" si="4"/>
        <v>-56321.20999999999</v>
      </c>
      <c r="M39" s="8">
        <f t="shared" si="5"/>
        <v>-56321.20999999999</v>
      </c>
      <c r="N39" s="8">
        <f t="shared" si="6"/>
        <v>-67612.64</v>
      </c>
      <c r="O39" s="26">
        <f t="shared" si="8"/>
        <v>2.8285444008850953</v>
      </c>
      <c r="P39" s="26">
        <f t="shared" si="9"/>
        <v>-0.5592817575078295</v>
      </c>
      <c r="Q39" s="26">
        <f t="shared" si="2"/>
        <v>0.7784949226400699</v>
      </c>
      <c r="R39" s="30"/>
    </row>
    <row r="40" spans="1:18" ht="31.5">
      <c r="A40" s="150"/>
      <c r="B40" s="123"/>
      <c r="C40" s="50" t="s">
        <v>129</v>
      </c>
      <c r="D40" s="70" t="s">
        <v>61</v>
      </c>
      <c r="E40" s="46">
        <v>50648.5</v>
      </c>
      <c r="F40" s="4">
        <v>43031.42</v>
      </c>
      <c r="G40" s="4">
        <v>43031.4</v>
      </c>
      <c r="H40" s="4">
        <v>2396.2</v>
      </c>
      <c r="I40" s="98">
        <v>43105.69</v>
      </c>
      <c r="J40" s="98">
        <v>1590.25</v>
      </c>
      <c r="K40" s="4">
        <f t="shared" si="3"/>
        <v>-7542.809999999998</v>
      </c>
      <c r="L40" s="4">
        <f t="shared" si="4"/>
        <v>74.29000000000087</v>
      </c>
      <c r="M40" s="4">
        <f t="shared" si="5"/>
        <v>74.27000000000407</v>
      </c>
      <c r="N40" s="4">
        <f t="shared" si="6"/>
        <v>-805.9499999999998</v>
      </c>
      <c r="O40" s="26">
        <f t="shared" si="8"/>
        <v>0.851075352675795</v>
      </c>
      <c r="P40" s="26">
        <f t="shared" si="9"/>
        <v>0.6636549536766547</v>
      </c>
      <c r="Q40" s="26">
        <f t="shared" si="2"/>
        <v>1.001725948156022</v>
      </c>
      <c r="R40" s="30"/>
    </row>
    <row r="41" spans="1:18" ht="31.5">
      <c r="A41" s="153"/>
      <c r="B41" s="124"/>
      <c r="C41" s="57" t="s">
        <v>106</v>
      </c>
      <c r="D41" s="71" t="s">
        <v>107</v>
      </c>
      <c r="E41" s="46">
        <v>4623.11</v>
      </c>
      <c r="F41" s="4">
        <v>2948.3</v>
      </c>
      <c r="G41" s="4">
        <v>2948.3</v>
      </c>
      <c r="H41" s="4">
        <v>499.7</v>
      </c>
      <c r="I41" s="98">
        <v>3116.95</v>
      </c>
      <c r="J41" s="98">
        <v>3</v>
      </c>
      <c r="K41" s="4">
        <f t="shared" si="3"/>
        <v>-1506.1599999999999</v>
      </c>
      <c r="L41" s="4">
        <f t="shared" si="4"/>
        <v>168.64999999999964</v>
      </c>
      <c r="M41" s="4">
        <f t="shared" si="5"/>
        <v>168.64999999999964</v>
      </c>
      <c r="N41" s="4">
        <f t="shared" si="6"/>
        <v>-496.7</v>
      </c>
      <c r="O41" s="26">
        <f t="shared" si="8"/>
        <v>0.6742106504063282</v>
      </c>
      <c r="P41" s="26">
        <f t="shared" si="9"/>
        <v>0.006003602161296778</v>
      </c>
      <c r="Q41" s="26">
        <f t="shared" si="2"/>
        <v>1.0572024556524098</v>
      </c>
      <c r="R41" s="30"/>
    </row>
    <row r="42" spans="1:18" ht="18" customHeight="1">
      <c r="A42" s="154"/>
      <c r="B42" s="157"/>
      <c r="C42" s="58" t="s">
        <v>146</v>
      </c>
      <c r="D42" s="72" t="s">
        <v>118</v>
      </c>
      <c r="E42" s="46">
        <v>64.83</v>
      </c>
      <c r="F42" s="4">
        <v>0</v>
      </c>
      <c r="G42" s="4">
        <v>0</v>
      </c>
      <c r="H42" s="4">
        <v>0</v>
      </c>
      <c r="I42" s="98">
        <v>290.65999999999997</v>
      </c>
      <c r="J42" s="98">
        <v>9.03</v>
      </c>
      <c r="K42" s="4">
        <f t="shared" si="3"/>
        <v>225.82999999999998</v>
      </c>
      <c r="L42" s="4">
        <f t="shared" si="4"/>
        <v>290.65999999999997</v>
      </c>
      <c r="M42" s="4">
        <f t="shared" si="5"/>
        <v>290.65999999999997</v>
      </c>
      <c r="N42" s="4">
        <f t="shared" si="6"/>
        <v>9.03</v>
      </c>
      <c r="O42" s="26">
        <f t="shared" si="8"/>
        <v>4.4834181706000305</v>
      </c>
      <c r="P42" s="26">
        <f t="shared" si="9"/>
      </c>
      <c r="Q42" s="26">
        <f t="shared" si="2"/>
      </c>
      <c r="R42" s="30"/>
    </row>
    <row r="43" spans="1:18" ht="31.5">
      <c r="A43" s="150"/>
      <c r="B43" s="123"/>
      <c r="C43" s="53" t="s">
        <v>62</v>
      </c>
      <c r="D43" s="69" t="s">
        <v>63</v>
      </c>
      <c r="E43" s="46">
        <v>457547.89</v>
      </c>
      <c r="F43" s="4">
        <v>104142</v>
      </c>
      <c r="G43" s="4">
        <v>104142</v>
      </c>
      <c r="H43" s="4">
        <v>10302</v>
      </c>
      <c r="I43" s="98">
        <v>197347.18</v>
      </c>
      <c r="J43" s="98">
        <v>7611.64</v>
      </c>
      <c r="K43" s="4">
        <f t="shared" si="3"/>
        <v>-260200.71000000002</v>
      </c>
      <c r="L43" s="4">
        <f t="shared" si="4"/>
        <v>93205.18</v>
      </c>
      <c r="M43" s="4">
        <f t="shared" si="5"/>
        <v>93205.18</v>
      </c>
      <c r="N43" s="4">
        <f t="shared" si="6"/>
        <v>-2690.3599999999997</v>
      </c>
      <c r="O43" s="26">
        <f t="shared" si="8"/>
        <v>0.4313148072871672</v>
      </c>
      <c r="P43" s="26">
        <f t="shared" si="9"/>
        <v>0.7388507086002718</v>
      </c>
      <c r="Q43" s="26">
        <f t="shared" si="2"/>
        <v>1.8949816596570068</v>
      </c>
      <c r="R43" s="30"/>
    </row>
    <row r="44" spans="1:18" ht="30" customHeight="1">
      <c r="A44" s="155"/>
      <c r="B44" s="158"/>
      <c r="C44" s="77" t="s">
        <v>154</v>
      </c>
      <c r="D44" s="78" t="s">
        <v>155</v>
      </c>
      <c r="E44" s="48">
        <v>0</v>
      </c>
      <c r="F44" s="48">
        <v>0</v>
      </c>
      <c r="G44" s="48">
        <v>0</v>
      </c>
      <c r="H44" s="48">
        <v>0</v>
      </c>
      <c r="I44" s="98">
        <v>17756.19</v>
      </c>
      <c r="J44" s="98">
        <v>5816.19</v>
      </c>
      <c r="K44" s="48">
        <f t="shared" si="3"/>
        <v>17756.19</v>
      </c>
      <c r="L44" s="4">
        <f>I44-G44</f>
        <v>17756.19</v>
      </c>
      <c r="M44" s="4">
        <f>I44-F44</f>
        <v>17756.19</v>
      </c>
      <c r="N44" s="4">
        <f>J44-H44</f>
        <v>5816.19</v>
      </c>
      <c r="O44" s="26">
        <f t="shared" si="8"/>
      </c>
      <c r="P44" s="26">
        <f t="shared" si="9"/>
      </c>
      <c r="Q44" s="26">
        <f t="shared" si="2"/>
      </c>
      <c r="R44" s="30"/>
    </row>
    <row r="45" spans="1:18" ht="31.5">
      <c r="A45" s="150"/>
      <c r="B45" s="123"/>
      <c r="C45" s="53" t="s">
        <v>64</v>
      </c>
      <c r="D45" s="69" t="s">
        <v>65</v>
      </c>
      <c r="E45" s="46">
        <v>116301.86</v>
      </c>
      <c r="F45" s="4">
        <v>45272.2</v>
      </c>
      <c r="G45" s="4">
        <v>45272.2</v>
      </c>
      <c r="H45" s="4">
        <v>5122.2</v>
      </c>
      <c r="I45" s="98">
        <v>91675.31</v>
      </c>
      <c r="J45" s="98">
        <v>4563.84</v>
      </c>
      <c r="K45" s="48">
        <f t="shared" si="3"/>
        <v>-24626.550000000003</v>
      </c>
      <c r="L45" s="4">
        <f>I45-G45</f>
        <v>46403.11</v>
      </c>
      <c r="M45" s="4">
        <f>I45-F45</f>
        <v>46403.11</v>
      </c>
      <c r="N45" s="4">
        <f>J45-H45</f>
        <v>-558.3599999999997</v>
      </c>
      <c r="O45" s="26">
        <f t="shared" si="8"/>
        <v>0.7882531715313925</v>
      </c>
      <c r="P45" s="26">
        <f t="shared" si="9"/>
        <v>0.8909921518097693</v>
      </c>
      <c r="Q45" s="26">
        <f t="shared" si="2"/>
        <v>2.02498023069345</v>
      </c>
      <c r="R45" s="30"/>
    </row>
    <row r="46" spans="1:18" ht="47.25">
      <c r="A46" s="156"/>
      <c r="B46" s="159"/>
      <c r="C46" s="74" t="s">
        <v>156</v>
      </c>
      <c r="D46" s="69" t="s">
        <v>157</v>
      </c>
      <c r="E46" s="75">
        <v>0</v>
      </c>
      <c r="F46" s="75">
        <v>0</v>
      </c>
      <c r="G46" s="75">
        <v>0</v>
      </c>
      <c r="H46" s="75">
        <v>0</v>
      </c>
      <c r="I46" s="98">
        <v>4046.11</v>
      </c>
      <c r="J46" s="98">
        <v>0</v>
      </c>
      <c r="K46" s="48">
        <f t="shared" si="3"/>
        <v>4046.11</v>
      </c>
      <c r="L46" s="4">
        <f>I46-G46</f>
        <v>4046.11</v>
      </c>
      <c r="M46" s="4">
        <f>I46-F46</f>
        <v>4046.11</v>
      </c>
      <c r="N46" s="4">
        <f>J46-H46</f>
        <v>0</v>
      </c>
      <c r="O46" s="26">
        <f t="shared" si="8"/>
      </c>
      <c r="P46" s="26">
        <f t="shared" si="9"/>
      </c>
      <c r="Q46" s="95"/>
      <c r="R46" s="30"/>
    </row>
    <row r="47" spans="1:18" ht="18" customHeight="1">
      <c r="A47" s="155"/>
      <c r="B47" s="158"/>
      <c r="C47" s="50" t="s">
        <v>71</v>
      </c>
      <c r="D47" s="70" t="s">
        <v>72</v>
      </c>
      <c r="E47" s="48">
        <v>11918.240000000003</v>
      </c>
      <c r="F47" s="48">
        <v>14007.9</v>
      </c>
      <c r="G47" s="48">
        <v>14007.9</v>
      </c>
      <c r="H47" s="48">
        <v>1944.2</v>
      </c>
      <c r="I47" s="98">
        <v>11987.939999999999</v>
      </c>
      <c r="J47" s="98">
        <v>558.16</v>
      </c>
      <c r="K47" s="48">
        <f t="shared" si="3"/>
        <v>69.69999999999527</v>
      </c>
      <c r="L47" s="4">
        <f>I47-G47</f>
        <v>-2019.960000000001</v>
      </c>
      <c r="M47" s="4">
        <f>I47-F47</f>
        <v>-2019.960000000001</v>
      </c>
      <c r="N47" s="4">
        <f>J47-H47</f>
        <v>-1386.04</v>
      </c>
      <c r="O47" s="26">
        <f t="shared" si="8"/>
        <v>1.005848178925747</v>
      </c>
      <c r="P47" s="26">
        <f t="shared" si="9"/>
        <v>0.287089805575558</v>
      </c>
      <c r="Q47" s="26">
        <f aca="true" t="shared" si="10" ref="Q47:Q60">_xlfn.IFERROR(I47/F47,"")</f>
        <v>0.855798513695843</v>
      </c>
      <c r="R47" s="30"/>
    </row>
    <row r="48" spans="1:18" ht="27" customHeight="1">
      <c r="A48" s="155"/>
      <c r="B48" s="158"/>
      <c r="C48" s="50" t="s">
        <v>152</v>
      </c>
      <c r="D48" s="70" t="s">
        <v>145</v>
      </c>
      <c r="E48" s="48">
        <v>625.31</v>
      </c>
      <c r="F48" s="48">
        <v>0</v>
      </c>
      <c r="G48" s="48">
        <v>0</v>
      </c>
      <c r="H48" s="48">
        <v>0</v>
      </c>
      <c r="I48" s="98">
        <v>41250.09</v>
      </c>
      <c r="J48" s="98">
        <v>1247.26</v>
      </c>
      <c r="K48" s="48">
        <f t="shared" si="3"/>
        <v>40624.78</v>
      </c>
      <c r="L48" s="4">
        <f>I48-G48</f>
        <v>41250.09</v>
      </c>
      <c r="M48" s="4">
        <f>I48-F48</f>
        <v>41250.09</v>
      </c>
      <c r="N48" s="4">
        <f>J48-H48</f>
        <v>1247.26</v>
      </c>
      <c r="O48" s="26">
        <f t="shared" si="8"/>
        <v>65.96742415761783</v>
      </c>
      <c r="P48" s="26">
        <f t="shared" si="9"/>
      </c>
      <c r="Q48" s="26">
        <f t="shared" si="10"/>
      </c>
      <c r="R48" s="30"/>
    </row>
    <row r="49" spans="1:18" ht="18" customHeight="1">
      <c r="A49" s="150"/>
      <c r="B49" s="150"/>
      <c r="C49" s="59"/>
      <c r="D49" s="66" t="s">
        <v>11</v>
      </c>
      <c r="E49" s="47">
        <f>SUM(E38:E48)</f>
        <v>997160.9</v>
      </c>
      <c r="F49" s="47">
        <f>SUM(F38:F48)</f>
        <v>790295.2200000001</v>
      </c>
      <c r="G49" s="47">
        <f>SUM(G38:G48)</f>
        <v>790295.2000000001</v>
      </c>
      <c r="H49" s="47">
        <f>SUM(H38:H48)</f>
        <v>81452.59999999999</v>
      </c>
      <c r="I49" s="47">
        <f>SUM(I38:I48)</f>
        <v>888612.6199999999</v>
      </c>
      <c r="J49" s="47">
        <f>SUM(J38:J48)</f>
        <v>789.9799999999985</v>
      </c>
      <c r="K49" s="47">
        <f t="shared" si="3"/>
        <v>-108548.28000000014</v>
      </c>
      <c r="L49" s="47">
        <f t="shared" si="4"/>
        <v>98317.41999999981</v>
      </c>
      <c r="M49" s="47">
        <f t="shared" si="5"/>
        <v>98317.39999999979</v>
      </c>
      <c r="N49" s="47">
        <f t="shared" si="6"/>
        <v>-80662.62</v>
      </c>
      <c r="O49" s="26">
        <f t="shared" si="8"/>
        <v>0.8911426631349062</v>
      </c>
      <c r="P49" s="26">
        <f t="shared" si="9"/>
        <v>0.009698646820359308</v>
      </c>
      <c r="Q49" s="26">
        <f t="shared" si="10"/>
        <v>1.1244059150452659</v>
      </c>
      <c r="R49" s="32"/>
    </row>
    <row r="50" spans="1:18" ht="18" customHeight="1">
      <c r="A50" s="150" t="s">
        <v>66</v>
      </c>
      <c r="B50" s="123" t="s">
        <v>67</v>
      </c>
      <c r="C50" s="50" t="s">
        <v>41</v>
      </c>
      <c r="D50" s="5" t="s">
        <v>42</v>
      </c>
      <c r="E50" s="46">
        <v>8187.13</v>
      </c>
      <c r="F50" s="4">
        <v>2731.14</v>
      </c>
      <c r="G50" s="4">
        <v>2731.14</v>
      </c>
      <c r="H50" s="4">
        <v>0</v>
      </c>
      <c r="I50" s="110">
        <v>2731.14</v>
      </c>
      <c r="J50" s="110">
        <v>0</v>
      </c>
      <c r="K50" s="8">
        <f t="shared" si="3"/>
        <v>-5455.99</v>
      </c>
      <c r="L50" s="8">
        <f t="shared" si="4"/>
        <v>0</v>
      </c>
      <c r="M50" s="8">
        <f t="shared" si="5"/>
        <v>0</v>
      </c>
      <c r="N50" s="8">
        <f t="shared" si="6"/>
        <v>0</v>
      </c>
      <c r="O50" s="26">
        <f t="shared" si="8"/>
        <v>0.3335894263313273</v>
      </c>
      <c r="P50" s="26">
        <f t="shared" si="9"/>
      </c>
      <c r="Q50" s="26">
        <f t="shared" si="10"/>
        <v>1</v>
      </c>
      <c r="R50" s="30"/>
    </row>
    <row r="51" spans="1:18" ht="18" customHeight="1">
      <c r="A51" s="150"/>
      <c r="B51" s="123"/>
      <c r="C51" s="59"/>
      <c r="D51" s="67" t="s">
        <v>11</v>
      </c>
      <c r="E51" s="47">
        <f>E50</f>
        <v>8187.13</v>
      </c>
      <c r="F51" s="96">
        <f aca="true" t="shared" si="11" ref="F51:K51">SUM(F50:F50)</f>
        <v>2731.14</v>
      </c>
      <c r="G51" s="96">
        <f t="shared" si="11"/>
        <v>2731.14</v>
      </c>
      <c r="H51" s="96">
        <f t="shared" si="11"/>
        <v>0</v>
      </c>
      <c r="I51" s="96">
        <f t="shared" si="11"/>
        <v>2731.14</v>
      </c>
      <c r="J51" s="96">
        <f t="shared" si="11"/>
        <v>0</v>
      </c>
      <c r="K51" s="96">
        <f t="shared" si="11"/>
        <v>-5455.99</v>
      </c>
      <c r="L51" s="97">
        <f t="shared" si="4"/>
        <v>0</v>
      </c>
      <c r="M51" s="97">
        <f t="shared" si="5"/>
        <v>0</v>
      </c>
      <c r="N51" s="97">
        <f t="shared" si="6"/>
        <v>0</v>
      </c>
      <c r="O51" s="26">
        <f t="shared" si="8"/>
        <v>0.3335894263313273</v>
      </c>
      <c r="P51" s="26">
        <f t="shared" si="9"/>
      </c>
      <c r="Q51" s="26">
        <f t="shared" si="10"/>
        <v>1</v>
      </c>
      <c r="R51" s="32"/>
    </row>
    <row r="52" spans="1:18" ht="18" customHeight="1">
      <c r="A52" s="164" t="s">
        <v>69</v>
      </c>
      <c r="B52" s="161" t="s">
        <v>103</v>
      </c>
      <c r="C52" s="115" t="s">
        <v>111</v>
      </c>
      <c r="D52" s="11" t="s">
        <v>128</v>
      </c>
      <c r="E52" s="46">
        <v>393812.97</v>
      </c>
      <c r="F52" s="4">
        <v>636054.38</v>
      </c>
      <c r="G52" s="4">
        <v>636054.38</v>
      </c>
      <c r="H52" s="4">
        <v>71666.32</v>
      </c>
      <c r="I52" s="110">
        <v>502749.92000000004</v>
      </c>
      <c r="J52" s="110">
        <v>15358.74</v>
      </c>
      <c r="K52" s="8">
        <f t="shared" si="3"/>
        <v>108936.95000000007</v>
      </c>
      <c r="L52" s="8">
        <f t="shared" si="4"/>
        <v>-133304.45999999996</v>
      </c>
      <c r="M52" s="8">
        <f t="shared" si="5"/>
        <v>-133304.45999999996</v>
      </c>
      <c r="N52" s="8">
        <f t="shared" si="6"/>
        <v>-56307.58000000001</v>
      </c>
      <c r="O52" s="26">
        <f t="shared" si="8"/>
        <v>1.2766210315521098</v>
      </c>
      <c r="P52" s="26">
        <f t="shared" si="9"/>
        <v>0.21430903665766568</v>
      </c>
      <c r="Q52" s="26">
        <f t="shared" si="10"/>
        <v>0.7904197122264924</v>
      </c>
      <c r="R52" s="30"/>
    </row>
    <row r="53" spans="1:18" ht="18" customHeight="1">
      <c r="A53" s="165"/>
      <c r="B53" s="162"/>
      <c r="C53" s="115" t="s">
        <v>112</v>
      </c>
      <c r="D53" s="11" t="s">
        <v>108</v>
      </c>
      <c r="E53" s="46">
        <v>245312.32</v>
      </c>
      <c r="F53" s="46">
        <v>415818.14</v>
      </c>
      <c r="G53" s="46">
        <v>415818.14</v>
      </c>
      <c r="H53" s="46">
        <v>46793.44</v>
      </c>
      <c r="I53" s="110">
        <v>317262.66</v>
      </c>
      <c r="J53" s="110">
        <v>6937.09</v>
      </c>
      <c r="K53" s="98">
        <f t="shared" si="3"/>
        <v>71950.33999999997</v>
      </c>
      <c r="L53" s="98">
        <f t="shared" si="4"/>
        <v>-98555.48000000004</v>
      </c>
      <c r="M53" s="98">
        <f t="shared" si="5"/>
        <v>-98555.48000000004</v>
      </c>
      <c r="N53" s="98">
        <f t="shared" si="6"/>
        <v>-39856.350000000006</v>
      </c>
      <c r="O53" s="26">
        <f t="shared" si="8"/>
        <v>1.2933009642565036</v>
      </c>
      <c r="P53" s="26">
        <f t="shared" si="9"/>
        <v>0.14824919903302686</v>
      </c>
      <c r="Q53" s="26">
        <f t="shared" si="10"/>
        <v>0.7629841738025185</v>
      </c>
      <c r="R53" s="30"/>
    </row>
    <row r="54" spans="1:18" ht="18" customHeight="1">
      <c r="A54" s="165"/>
      <c r="B54" s="162"/>
      <c r="C54" s="115" t="s">
        <v>113</v>
      </c>
      <c r="D54" s="11" t="s">
        <v>109</v>
      </c>
      <c r="E54" s="46">
        <v>3536740.53</v>
      </c>
      <c r="F54" s="4">
        <v>3830717.66</v>
      </c>
      <c r="G54" s="4">
        <v>3830717.66</v>
      </c>
      <c r="H54" s="4">
        <v>351900.12</v>
      </c>
      <c r="I54" s="110">
        <v>3709569.9499999997</v>
      </c>
      <c r="J54" s="110">
        <v>140547.42</v>
      </c>
      <c r="K54" s="8">
        <f t="shared" si="3"/>
        <v>172829.41999999993</v>
      </c>
      <c r="L54" s="8">
        <f t="shared" si="4"/>
        <v>-121147.71000000043</v>
      </c>
      <c r="M54" s="8">
        <f t="shared" si="5"/>
        <v>-121147.71000000043</v>
      </c>
      <c r="N54" s="8">
        <f t="shared" si="6"/>
        <v>-211352.69999999998</v>
      </c>
      <c r="O54" s="26">
        <f t="shared" si="8"/>
        <v>1.0488668644289831</v>
      </c>
      <c r="P54" s="26">
        <f t="shared" si="9"/>
        <v>0.3993957717320472</v>
      </c>
      <c r="Q54" s="26">
        <f t="shared" si="10"/>
        <v>0.9683746700350658</v>
      </c>
      <c r="R54" s="30"/>
    </row>
    <row r="55" spans="1:18" ht="18" customHeight="1">
      <c r="A55" s="165"/>
      <c r="B55" s="162"/>
      <c r="C55" s="115" t="s">
        <v>125</v>
      </c>
      <c r="D55" s="11" t="s">
        <v>110</v>
      </c>
      <c r="E55" s="46">
        <v>1694.48</v>
      </c>
      <c r="F55" s="4">
        <v>0</v>
      </c>
      <c r="G55" s="4">
        <v>0</v>
      </c>
      <c r="H55" s="4">
        <v>0</v>
      </c>
      <c r="I55" s="110">
        <v>1110.63</v>
      </c>
      <c r="J55" s="110">
        <v>65.95</v>
      </c>
      <c r="K55" s="8">
        <f t="shared" si="3"/>
        <v>-583.8499999999999</v>
      </c>
      <c r="L55" s="8">
        <f t="shared" si="4"/>
        <v>1110.63</v>
      </c>
      <c r="M55" s="8">
        <f t="shared" si="5"/>
        <v>1110.63</v>
      </c>
      <c r="N55" s="8">
        <f t="shared" si="6"/>
        <v>65.95</v>
      </c>
      <c r="O55" s="26">
        <f t="shared" si="8"/>
        <v>0.6554400169963647</v>
      </c>
      <c r="P55" s="26">
        <f t="shared" si="9"/>
      </c>
      <c r="Q55" s="26">
        <f t="shared" si="10"/>
      </c>
      <c r="R55" s="30"/>
    </row>
    <row r="56" spans="1:18" ht="18" customHeight="1">
      <c r="A56" s="166"/>
      <c r="B56" s="163"/>
      <c r="C56" s="60"/>
      <c r="D56" s="68" t="s">
        <v>11</v>
      </c>
      <c r="E56" s="10">
        <f>SUM(E52:E55)</f>
        <v>4177560.3</v>
      </c>
      <c r="F56" s="10">
        <f>SUM(F52:F55)</f>
        <v>4882590.18</v>
      </c>
      <c r="G56" s="10">
        <f>SUM(G52:G55)</f>
        <v>4882590.18</v>
      </c>
      <c r="H56" s="10">
        <f>SUM(H52:H55)</f>
        <v>470359.88</v>
      </c>
      <c r="I56" s="10">
        <f>SUM(I52:I55)</f>
        <v>4530693.159999999</v>
      </c>
      <c r="J56" s="10">
        <f>SUM(J52:J55)</f>
        <v>162909.2</v>
      </c>
      <c r="K56" s="10">
        <f t="shared" si="3"/>
        <v>353132.8599999994</v>
      </c>
      <c r="L56" s="10">
        <f t="shared" si="4"/>
        <v>-351897.0200000005</v>
      </c>
      <c r="M56" s="10">
        <f t="shared" si="5"/>
        <v>-351897.0200000005</v>
      </c>
      <c r="N56" s="10">
        <f t="shared" si="6"/>
        <v>-307450.68</v>
      </c>
      <c r="O56" s="26">
        <f t="shared" si="8"/>
        <v>1.0845308827738522</v>
      </c>
      <c r="P56" s="26">
        <f t="shared" si="9"/>
        <v>0.3463501181265715</v>
      </c>
      <c r="Q56" s="26">
        <f t="shared" si="10"/>
        <v>0.9279282087934727</v>
      </c>
      <c r="R56" s="32"/>
    </row>
    <row r="57" spans="1:18" ht="18" customHeight="1">
      <c r="A57" s="160">
        <v>991</v>
      </c>
      <c r="B57" s="160" t="s">
        <v>73</v>
      </c>
      <c r="C57" s="53" t="s">
        <v>43</v>
      </c>
      <c r="D57" s="6" t="s">
        <v>74</v>
      </c>
      <c r="E57" s="46">
        <v>53574.47</v>
      </c>
      <c r="F57" s="4">
        <v>54298.2</v>
      </c>
      <c r="G57" s="4">
        <v>54298.2</v>
      </c>
      <c r="H57" s="4">
        <v>5298.2</v>
      </c>
      <c r="I57" s="110">
        <v>52664.52</v>
      </c>
      <c r="J57" s="110">
        <v>2380.44</v>
      </c>
      <c r="K57" s="4">
        <f t="shared" si="3"/>
        <v>-909.9500000000044</v>
      </c>
      <c r="L57" s="4">
        <f t="shared" si="4"/>
        <v>-1633.6800000000003</v>
      </c>
      <c r="M57" s="4">
        <f t="shared" si="5"/>
        <v>-1633.6800000000003</v>
      </c>
      <c r="N57" s="4">
        <f t="shared" si="6"/>
        <v>-2917.7599999999998</v>
      </c>
      <c r="O57" s="26">
        <f t="shared" si="8"/>
        <v>0.9830152309486215</v>
      </c>
      <c r="P57" s="26">
        <f t="shared" si="9"/>
        <v>0.4492922124495112</v>
      </c>
      <c r="Q57" s="26">
        <f t="shared" si="10"/>
        <v>0.9699128147894406</v>
      </c>
      <c r="R57" s="30"/>
    </row>
    <row r="58" spans="1:18" ht="14.25" customHeight="1">
      <c r="A58" s="160"/>
      <c r="B58" s="160"/>
      <c r="C58" s="50" t="s">
        <v>75</v>
      </c>
      <c r="D58" s="5" t="s">
        <v>76</v>
      </c>
      <c r="E58" s="46">
        <v>3553.5</v>
      </c>
      <c r="F58" s="4">
        <v>0</v>
      </c>
      <c r="G58" s="4">
        <v>0</v>
      </c>
      <c r="H58" s="4">
        <v>0</v>
      </c>
      <c r="I58" s="110">
        <v>8905.67</v>
      </c>
      <c r="J58" s="110">
        <v>0</v>
      </c>
      <c r="K58" s="4">
        <f t="shared" si="3"/>
        <v>5352.17</v>
      </c>
      <c r="L58" s="4">
        <f t="shared" si="4"/>
        <v>8905.67</v>
      </c>
      <c r="M58" s="4">
        <f t="shared" si="5"/>
        <v>8905.67</v>
      </c>
      <c r="N58" s="4">
        <f t="shared" si="6"/>
        <v>0</v>
      </c>
      <c r="O58" s="99">
        <f t="shared" si="8"/>
        <v>2.506168566202336</v>
      </c>
      <c r="P58" s="26">
        <f t="shared" si="9"/>
      </c>
      <c r="Q58" s="26">
        <f t="shared" si="10"/>
      </c>
      <c r="R58" s="30"/>
    </row>
    <row r="59" spans="1:18" ht="15.75" customHeight="1">
      <c r="A59" s="160"/>
      <c r="B59" s="160"/>
      <c r="C59" s="59"/>
      <c r="D59" s="66" t="s">
        <v>11</v>
      </c>
      <c r="E59" s="47">
        <f aca="true" t="shared" si="12" ref="E59:J59">SUM(E57:E58)</f>
        <v>57127.97</v>
      </c>
      <c r="F59" s="47">
        <f t="shared" si="12"/>
        <v>54298.2</v>
      </c>
      <c r="G59" s="47">
        <f t="shared" si="12"/>
        <v>54298.2</v>
      </c>
      <c r="H59" s="47">
        <f t="shared" si="12"/>
        <v>5298.2</v>
      </c>
      <c r="I59" s="47">
        <f t="shared" si="12"/>
        <v>61570.189999999995</v>
      </c>
      <c r="J59" s="47">
        <f t="shared" si="12"/>
        <v>2380.44</v>
      </c>
      <c r="K59" s="47">
        <f t="shared" si="3"/>
        <v>4442.219999999994</v>
      </c>
      <c r="L59" s="47">
        <f t="shared" si="4"/>
        <v>7271.989999999998</v>
      </c>
      <c r="M59" s="47">
        <f t="shared" si="5"/>
        <v>7271.989999999998</v>
      </c>
      <c r="N59" s="47">
        <f t="shared" si="6"/>
        <v>-2917.7599999999998</v>
      </c>
      <c r="O59" s="65">
        <f t="shared" si="8"/>
        <v>1.0777591081916615</v>
      </c>
      <c r="P59" s="26">
        <f aca="true" t="shared" si="13" ref="P59:P72">_xlfn.IFERROR(J59/H59,"")</f>
        <v>0.4492922124495112</v>
      </c>
      <c r="Q59" s="65">
        <f t="shared" si="10"/>
        <v>1.1339269073376281</v>
      </c>
      <c r="R59" s="32"/>
    </row>
    <row r="60" spans="1:18" ht="18" customHeight="1">
      <c r="A60" s="150" t="s">
        <v>77</v>
      </c>
      <c r="B60" s="123" t="s">
        <v>78</v>
      </c>
      <c r="C60" s="50" t="s">
        <v>79</v>
      </c>
      <c r="D60" s="5" t="s">
        <v>80</v>
      </c>
      <c r="E60" s="46">
        <v>3860.3400000000006</v>
      </c>
      <c r="F60" s="4">
        <v>7767.5</v>
      </c>
      <c r="G60" s="4">
        <v>7767.5</v>
      </c>
      <c r="H60" s="4">
        <v>231.5</v>
      </c>
      <c r="I60" s="110">
        <v>10660.06</v>
      </c>
      <c r="J60" s="110">
        <v>-58.120000000000005</v>
      </c>
      <c r="K60" s="4">
        <f>I60-E60</f>
        <v>6799.719999999999</v>
      </c>
      <c r="L60" s="4">
        <f t="shared" si="4"/>
        <v>2892.5599999999995</v>
      </c>
      <c r="M60" s="4">
        <f t="shared" si="5"/>
        <v>2892.5599999999995</v>
      </c>
      <c r="N60" s="4">
        <f t="shared" si="6"/>
        <v>-289.62</v>
      </c>
      <c r="O60" s="26">
        <f t="shared" si="8"/>
        <v>2.761430340332716</v>
      </c>
      <c r="P60" s="65">
        <f t="shared" si="13"/>
        <v>-0.25105831533477324</v>
      </c>
      <c r="Q60" s="26">
        <f t="shared" si="10"/>
        <v>1.3723926617315738</v>
      </c>
      <c r="R60" s="30"/>
    </row>
    <row r="61" spans="1:18" ht="18" customHeight="1">
      <c r="A61" s="151"/>
      <c r="B61" s="152"/>
      <c r="C61" s="117" t="s">
        <v>160</v>
      </c>
      <c r="D61" s="118" t="s">
        <v>159</v>
      </c>
      <c r="E61" s="119">
        <v>24442.29</v>
      </c>
      <c r="F61" s="119">
        <v>16333.1</v>
      </c>
      <c r="G61" s="119">
        <v>16333.1</v>
      </c>
      <c r="H61" s="119">
        <v>2083.1</v>
      </c>
      <c r="I61" s="120">
        <v>202057.75</v>
      </c>
      <c r="J61" s="120">
        <v>5197.35</v>
      </c>
      <c r="K61" s="4">
        <f>I61-E61</f>
        <v>177615.46</v>
      </c>
      <c r="L61" s="4">
        <f>I61-G61</f>
        <v>185724.65</v>
      </c>
      <c r="M61" s="4">
        <f>I61-F61</f>
        <v>185724.65</v>
      </c>
      <c r="N61" s="4">
        <f>J61-H61</f>
        <v>3114.2500000000005</v>
      </c>
      <c r="O61" s="26">
        <f>_xlfn.IFERROR(I61/E61,"")</f>
        <v>8.266727462934119</v>
      </c>
      <c r="P61" s="65">
        <f>_xlfn.IFERROR(J61/H61,"")</f>
        <v>2.4950074408333736</v>
      </c>
      <c r="Q61" s="26">
        <f>_xlfn.IFERROR(I61/F61,"")</f>
        <v>12.371059382480974</v>
      </c>
      <c r="R61" s="30"/>
    </row>
    <row r="62" spans="1:18" ht="18" customHeight="1">
      <c r="A62" s="150"/>
      <c r="B62" s="123"/>
      <c r="C62" s="52"/>
      <c r="D62" s="68" t="s">
        <v>11</v>
      </c>
      <c r="E62" s="10">
        <f>SUBTOTAL(9,E60:E61)</f>
        <v>28302.63</v>
      </c>
      <c r="F62" s="10">
        <f>SUBTOTAL(9,F60:F61)</f>
        <v>24100.6</v>
      </c>
      <c r="G62" s="10">
        <f>SUBTOTAL(9,G60:G61)</f>
        <v>24100.6</v>
      </c>
      <c r="H62" s="10">
        <f>SUBTOTAL(9,H60:H61)</f>
        <v>2314.6</v>
      </c>
      <c r="I62" s="10">
        <f>SUBTOTAL(9,I60:I61)</f>
        <v>212717.81</v>
      </c>
      <c r="J62" s="10">
        <f>SUBTOTAL(9,J60:J61)</f>
        <v>5139.2300000000005</v>
      </c>
      <c r="K62" s="10">
        <f>I62-E62</f>
        <v>184415.18</v>
      </c>
      <c r="L62" s="10">
        <f>I62-G62</f>
        <v>188617.21</v>
      </c>
      <c r="M62" s="10">
        <f>I62-F62</f>
        <v>188617.21</v>
      </c>
      <c r="N62" s="10">
        <f>J62-H62</f>
        <v>2824.6300000000006</v>
      </c>
      <c r="O62" s="26">
        <f>_xlfn.IFERROR(I62/E62,"")</f>
        <v>7.515831920920423</v>
      </c>
      <c r="P62" s="26">
        <f>_xlfn.IFERROR(J62/H62,"")</f>
        <v>2.2203534087963366</v>
      </c>
      <c r="Q62" s="26">
        <f>_xlfn.IFERROR(I62/F62,"")</f>
        <v>8.826245404678723</v>
      </c>
      <c r="R62" s="32"/>
    </row>
    <row r="63" spans="1:18" ht="18" customHeight="1">
      <c r="A63" s="123"/>
      <c r="B63" s="123" t="s">
        <v>81</v>
      </c>
      <c r="C63" s="50" t="s">
        <v>105</v>
      </c>
      <c r="D63" s="7" t="s">
        <v>82</v>
      </c>
      <c r="E63" s="46">
        <v>1967.19</v>
      </c>
      <c r="F63" s="4">
        <v>41.2</v>
      </c>
      <c r="G63" s="4">
        <v>41.2</v>
      </c>
      <c r="H63" s="4">
        <v>0</v>
      </c>
      <c r="I63" s="110">
        <v>853.97</v>
      </c>
      <c r="J63" s="110">
        <v>14.13</v>
      </c>
      <c r="K63" s="4">
        <f aca="true" t="shared" si="14" ref="K63:K72">I63-E63</f>
        <v>-1113.22</v>
      </c>
      <c r="L63" s="4">
        <f t="shared" si="4"/>
        <v>812.77</v>
      </c>
      <c r="M63" s="4">
        <f t="shared" si="5"/>
        <v>812.77</v>
      </c>
      <c r="N63" s="4">
        <f t="shared" si="6"/>
        <v>14.13</v>
      </c>
      <c r="O63" s="26">
        <f t="shared" si="8"/>
        <v>0.43410651741824635</v>
      </c>
      <c r="P63" s="26">
        <f t="shared" si="13"/>
      </c>
      <c r="Q63" s="26">
        <f aca="true" t="shared" si="15" ref="Q63:Q82">_xlfn.IFERROR(I63/F63,"")</f>
        <v>20.72742718446602</v>
      </c>
      <c r="R63" s="30"/>
    </row>
    <row r="64" spans="1:18" ht="18" customHeight="1">
      <c r="A64" s="124"/>
      <c r="B64" s="124"/>
      <c r="C64" s="50" t="s">
        <v>106</v>
      </c>
      <c r="D64" s="5" t="s">
        <v>138</v>
      </c>
      <c r="E64" s="46">
        <v>148.62</v>
      </c>
      <c r="F64" s="12">
        <v>47.1</v>
      </c>
      <c r="G64" s="12">
        <v>47.1</v>
      </c>
      <c r="H64" s="12">
        <v>0</v>
      </c>
      <c r="I64" s="110">
        <v>639.3</v>
      </c>
      <c r="J64" s="110">
        <v>107.61</v>
      </c>
      <c r="K64" s="12">
        <f t="shared" si="14"/>
        <v>490.67999999999995</v>
      </c>
      <c r="L64" s="12">
        <f t="shared" si="4"/>
        <v>592.1999999999999</v>
      </c>
      <c r="M64" s="12">
        <f t="shared" si="5"/>
        <v>592.1999999999999</v>
      </c>
      <c r="N64" s="12">
        <f t="shared" si="6"/>
        <v>107.61</v>
      </c>
      <c r="O64" s="26">
        <f t="shared" si="8"/>
        <v>4.301574485264433</v>
      </c>
      <c r="P64" s="26">
        <f t="shared" si="13"/>
      </c>
      <c r="Q64" s="26">
        <f t="shared" si="15"/>
        <v>13.57324840764331</v>
      </c>
      <c r="R64" s="30"/>
    </row>
    <row r="65" spans="1:18" ht="18" customHeight="1">
      <c r="A65" s="123"/>
      <c r="B65" s="123"/>
      <c r="C65" s="50" t="s">
        <v>41</v>
      </c>
      <c r="D65" s="5" t="s">
        <v>42</v>
      </c>
      <c r="E65" s="46">
        <v>9531</v>
      </c>
      <c r="F65" s="4">
        <v>7387.5</v>
      </c>
      <c r="G65" s="4">
        <v>7387.5</v>
      </c>
      <c r="H65" s="4">
        <v>0</v>
      </c>
      <c r="I65" s="110">
        <v>7387.5</v>
      </c>
      <c r="J65" s="110">
        <v>0</v>
      </c>
      <c r="K65" s="4">
        <f t="shared" si="14"/>
        <v>-2143.5</v>
      </c>
      <c r="L65" s="4">
        <f t="shared" si="4"/>
        <v>0</v>
      </c>
      <c r="M65" s="4">
        <f t="shared" si="5"/>
        <v>0</v>
      </c>
      <c r="N65" s="4">
        <f t="shared" si="6"/>
        <v>0</v>
      </c>
      <c r="O65" s="26">
        <f t="shared" si="8"/>
        <v>0.7751022977651872</v>
      </c>
      <c r="P65" s="26">
        <f t="shared" si="13"/>
      </c>
      <c r="Q65" s="26">
        <f t="shared" si="15"/>
        <v>1</v>
      </c>
      <c r="R65" s="30"/>
    </row>
    <row r="66" spans="1:18" ht="17.25" customHeight="1">
      <c r="A66" s="123"/>
      <c r="B66" s="123"/>
      <c r="C66" s="50" t="s">
        <v>114</v>
      </c>
      <c r="D66" s="36" t="s">
        <v>68</v>
      </c>
      <c r="E66" s="46">
        <v>66812.46</v>
      </c>
      <c r="F66" s="4">
        <v>680.5</v>
      </c>
      <c r="G66" s="4">
        <v>680.5</v>
      </c>
      <c r="H66" s="4">
        <v>45.5</v>
      </c>
      <c r="I66" s="110">
        <v>51029.14</v>
      </c>
      <c r="J66" s="110">
        <v>1712.8999999999667</v>
      </c>
      <c r="K66" s="4">
        <f t="shared" si="14"/>
        <v>-15783.320000000007</v>
      </c>
      <c r="L66" s="4">
        <f t="shared" si="4"/>
        <v>50348.64</v>
      </c>
      <c r="M66" s="4">
        <f t="shared" si="5"/>
        <v>50348.64</v>
      </c>
      <c r="N66" s="4">
        <f t="shared" si="6"/>
        <v>1667.3999999999667</v>
      </c>
      <c r="O66" s="26">
        <f t="shared" si="8"/>
        <v>0.7637668183449613</v>
      </c>
      <c r="P66" s="100">
        <f t="shared" si="13"/>
        <v>37.64615384615311</v>
      </c>
      <c r="Q66" s="100">
        <f t="shared" si="15"/>
        <v>74.9877149155033</v>
      </c>
      <c r="R66" s="30"/>
    </row>
    <row r="67" spans="1:18" ht="18" customHeight="1">
      <c r="A67" s="123"/>
      <c r="B67" s="123"/>
      <c r="C67" s="50" t="s">
        <v>71</v>
      </c>
      <c r="D67" s="5" t="s">
        <v>72</v>
      </c>
      <c r="E67" s="46">
        <v>89707.68000000005</v>
      </c>
      <c r="F67" s="4">
        <v>81594.89999999997</v>
      </c>
      <c r="G67" s="4">
        <v>81594.9</v>
      </c>
      <c r="H67" s="4">
        <v>9641.7</v>
      </c>
      <c r="I67" s="110">
        <v>97214.70000000014</v>
      </c>
      <c r="J67" s="110">
        <v>5430.810000000004</v>
      </c>
      <c r="K67" s="4">
        <f t="shared" si="14"/>
        <v>7507.020000000091</v>
      </c>
      <c r="L67" s="4">
        <f t="shared" si="4"/>
        <v>15619.800000000148</v>
      </c>
      <c r="M67" s="4">
        <f t="shared" si="5"/>
        <v>15619.800000000178</v>
      </c>
      <c r="N67" s="4">
        <f t="shared" si="6"/>
        <v>-4210.889999999997</v>
      </c>
      <c r="O67" s="26">
        <f t="shared" si="8"/>
        <v>1.0836831361595807</v>
      </c>
      <c r="P67" s="26">
        <f t="shared" si="13"/>
        <v>0.5632627026354278</v>
      </c>
      <c r="Q67" s="26">
        <f t="shared" si="15"/>
        <v>1.1914310820896916</v>
      </c>
      <c r="R67" s="30"/>
    </row>
    <row r="68" spans="1:18" ht="18" customHeight="1">
      <c r="A68" s="123"/>
      <c r="B68" s="123"/>
      <c r="C68" s="50" t="s">
        <v>83</v>
      </c>
      <c r="D68" s="5" t="s">
        <v>84</v>
      </c>
      <c r="E68" s="46">
        <f>57.95+4213.34</f>
        <v>4271.29</v>
      </c>
      <c r="F68" s="4">
        <v>0</v>
      </c>
      <c r="G68" s="4">
        <v>0</v>
      </c>
      <c r="H68" s="4">
        <v>0</v>
      </c>
      <c r="I68" s="110">
        <f>-4674.3-23.7</f>
        <v>-4698</v>
      </c>
      <c r="J68" s="110">
        <f>198.51-23.7</f>
        <v>174.81</v>
      </c>
      <c r="K68" s="4">
        <f t="shared" si="14"/>
        <v>-8969.29</v>
      </c>
      <c r="L68" s="4">
        <f t="shared" si="4"/>
        <v>-4698</v>
      </c>
      <c r="M68" s="4">
        <f t="shared" si="5"/>
        <v>-4698</v>
      </c>
      <c r="N68" s="4">
        <f t="shared" si="6"/>
        <v>174.81</v>
      </c>
      <c r="O68" s="26">
        <f t="shared" si="8"/>
        <v>-1.0999019031721096</v>
      </c>
      <c r="P68" s="26">
        <f t="shared" si="13"/>
      </c>
      <c r="Q68" s="26">
        <f t="shared" si="15"/>
      </c>
      <c r="R68" s="30"/>
    </row>
    <row r="69" spans="1:18" ht="18" customHeight="1">
      <c r="A69" s="123"/>
      <c r="B69" s="123"/>
      <c r="C69" s="50" t="s">
        <v>147</v>
      </c>
      <c r="D69" s="5" t="s">
        <v>58</v>
      </c>
      <c r="E69" s="46">
        <v>2006.1599999999999</v>
      </c>
      <c r="F69" s="4">
        <v>0</v>
      </c>
      <c r="G69" s="4">
        <v>0</v>
      </c>
      <c r="H69" s="4">
        <v>0</v>
      </c>
      <c r="I69" s="110">
        <v>2299.6400000000003</v>
      </c>
      <c r="J69" s="110">
        <v>370.04999999999995</v>
      </c>
      <c r="K69" s="4">
        <f t="shared" si="14"/>
        <v>293.4800000000005</v>
      </c>
      <c r="L69" s="4">
        <f>I69-G69</f>
        <v>2299.6400000000003</v>
      </c>
      <c r="M69" s="4">
        <f>I69-F69</f>
        <v>2299.6400000000003</v>
      </c>
      <c r="N69" s="4">
        <f aca="true" t="shared" si="16" ref="N69:N82">J69-H69</f>
        <v>370.04999999999995</v>
      </c>
      <c r="O69" s="26">
        <f aca="true" t="shared" si="17" ref="O69:O82">_xlfn.IFERROR(I69/E69,"")</f>
        <v>1.1462894285600354</v>
      </c>
      <c r="P69" s="26">
        <f t="shared" si="13"/>
      </c>
      <c r="Q69" s="26">
        <f t="shared" si="15"/>
      </c>
      <c r="R69" s="30"/>
    </row>
    <row r="70" spans="1:18" ht="18" customHeight="1">
      <c r="A70" s="125"/>
      <c r="B70" s="125"/>
      <c r="C70" s="50" t="s">
        <v>142</v>
      </c>
      <c r="D70" s="5" t="s">
        <v>141</v>
      </c>
      <c r="E70" s="46">
        <v>2799.11</v>
      </c>
      <c r="F70" s="4">
        <v>0</v>
      </c>
      <c r="G70" s="4">
        <f>H70</f>
        <v>0</v>
      </c>
      <c r="H70" s="4">
        <v>0</v>
      </c>
      <c r="I70" s="110">
        <v>771.91</v>
      </c>
      <c r="J70" s="110">
        <v>0</v>
      </c>
      <c r="K70" s="4">
        <f t="shared" si="14"/>
        <v>-2027.2000000000003</v>
      </c>
      <c r="L70" s="4">
        <f>I70-G70</f>
        <v>771.91</v>
      </c>
      <c r="M70" s="4">
        <f>I70-F70</f>
        <v>771.91</v>
      </c>
      <c r="N70" s="4">
        <f t="shared" si="16"/>
        <v>0</v>
      </c>
      <c r="O70" s="26">
        <f t="shared" si="17"/>
        <v>0.2757697982573032</v>
      </c>
      <c r="P70" s="26">
        <f t="shared" si="13"/>
      </c>
      <c r="Q70" s="26">
        <f t="shared" si="15"/>
      </c>
      <c r="R70" s="30"/>
    </row>
    <row r="71" spans="1:18" ht="15.75">
      <c r="A71" s="123"/>
      <c r="B71" s="123"/>
      <c r="C71" s="52"/>
      <c r="D71" s="66" t="s">
        <v>85</v>
      </c>
      <c r="E71" s="47">
        <f aca="true" t="shared" si="18" ref="E71:J71">SUM(E63:E70)</f>
        <v>177243.51000000007</v>
      </c>
      <c r="F71" s="47">
        <f t="shared" si="18"/>
        <v>89751.19999999997</v>
      </c>
      <c r="G71" s="47">
        <f t="shared" si="18"/>
        <v>89751.2</v>
      </c>
      <c r="H71" s="47">
        <f t="shared" si="18"/>
        <v>9687.2</v>
      </c>
      <c r="I71" s="47">
        <f t="shared" si="18"/>
        <v>155498.16000000018</v>
      </c>
      <c r="J71" s="47">
        <f t="shared" si="18"/>
        <v>7810.309999999971</v>
      </c>
      <c r="K71" s="101">
        <f t="shared" si="14"/>
        <v>-21745.34999999989</v>
      </c>
      <c r="L71" s="101">
        <f>I71-G71</f>
        <v>65746.96000000018</v>
      </c>
      <c r="M71" s="101">
        <f>I71-F71</f>
        <v>65746.96000000021</v>
      </c>
      <c r="N71" s="101">
        <f t="shared" si="16"/>
        <v>-1876.8900000000294</v>
      </c>
      <c r="O71" s="65">
        <f t="shared" si="17"/>
        <v>0.8773137024876122</v>
      </c>
      <c r="P71" s="91">
        <f t="shared" si="13"/>
        <v>0.8062505161450131</v>
      </c>
      <c r="Q71" s="65">
        <f t="shared" si="15"/>
        <v>1.732546862883173</v>
      </c>
      <c r="R71" s="32"/>
    </row>
    <row r="72" spans="1:18" s="34" customFormat="1" ht="23.25" customHeight="1">
      <c r="A72" s="126" t="s">
        <v>86</v>
      </c>
      <c r="B72" s="126"/>
      <c r="C72" s="127"/>
      <c r="D72" s="126"/>
      <c r="E72" s="92">
        <f aca="true" t="shared" si="19" ref="E72:J72">E5+E22</f>
        <v>23335154.349999998</v>
      </c>
      <c r="F72" s="92">
        <f t="shared" si="19"/>
        <v>26583669.610000003</v>
      </c>
      <c r="G72" s="92">
        <f t="shared" si="19"/>
        <v>26583669.89</v>
      </c>
      <c r="H72" s="92">
        <f t="shared" si="19"/>
        <v>4721641.18</v>
      </c>
      <c r="I72" s="92">
        <f t="shared" si="19"/>
        <v>23959373.860000003</v>
      </c>
      <c r="J72" s="92">
        <f t="shared" si="19"/>
        <v>674670.5399999999</v>
      </c>
      <c r="K72" s="93">
        <f t="shared" si="14"/>
        <v>624219.5100000054</v>
      </c>
      <c r="L72" s="93">
        <f>I72-G72</f>
        <v>-2624296.0299999975</v>
      </c>
      <c r="M72" s="93">
        <f>I72-F72</f>
        <v>-2624295.75</v>
      </c>
      <c r="N72" s="93">
        <f t="shared" si="16"/>
        <v>-4046970.6399999997</v>
      </c>
      <c r="O72" s="91">
        <f t="shared" si="17"/>
        <v>1.0267501770349339</v>
      </c>
      <c r="P72" s="91">
        <f t="shared" si="13"/>
        <v>0.1428889901371116</v>
      </c>
      <c r="Q72" s="91">
        <f t="shared" si="15"/>
        <v>0.9012816594360314</v>
      </c>
      <c r="R72" s="31"/>
    </row>
    <row r="73" spans="1:18" ht="28.5" customHeight="1">
      <c r="A73" s="84"/>
      <c r="B73" s="85"/>
      <c r="C73" s="50"/>
      <c r="D73" s="83" t="s">
        <v>87</v>
      </c>
      <c r="E73" s="94">
        <f aca="true" t="shared" si="20" ref="E73:K73">SUM(E74:E81)</f>
        <v>21829946.280000005</v>
      </c>
      <c r="F73" s="94">
        <f t="shared" si="20"/>
        <v>29159953.07</v>
      </c>
      <c r="G73" s="94">
        <f t="shared" si="20"/>
        <v>29159953.029999997</v>
      </c>
      <c r="H73" s="94">
        <f t="shared" si="20"/>
        <v>2188991.91</v>
      </c>
      <c r="I73" s="94">
        <f t="shared" si="20"/>
        <v>27705068.39</v>
      </c>
      <c r="J73" s="94">
        <f t="shared" si="20"/>
        <v>1926941.04</v>
      </c>
      <c r="K73" s="94">
        <f t="shared" si="20"/>
        <v>5875122.11</v>
      </c>
      <c r="L73" s="93">
        <f>I73-G73</f>
        <v>-1454884.6399999969</v>
      </c>
      <c r="M73" s="93">
        <f>I73-F73</f>
        <v>-1454884.6799999997</v>
      </c>
      <c r="N73" s="93">
        <f t="shared" si="16"/>
        <v>-262050.8700000001</v>
      </c>
      <c r="O73" s="91">
        <f t="shared" si="17"/>
        <v>1.2691313132264839</v>
      </c>
      <c r="P73" s="91">
        <f aca="true" t="shared" si="21" ref="P73:P79">_xlfn.IFERROR(J73/H73,"")</f>
        <v>0.8802869627782224</v>
      </c>
      <c r="Q73" s="91">
        <f t="shared" si="15"/>
        <v>0.9501067550929361</v>
      </c>
      <c r="R73" s="31"/>
    </row>
    <row r="74" spans="1:18" ht="31.5">
      <c r="A74" s="131"/>
      <c r="B74" s="128"/>
      <c r="C74" s="50" t="s">
        <v>121</v>
      </c>
      <c r="D74" s="13" t="s">
        <v>88</v>
      </c>
      <c r="E74" s="46">
        <v>605689.7</v>
      </c>
      <c r="F74" s="4">
        <f>384548+1800+41401.9</f>
        <v>427749.9</v>
      </c>
      <c r="G74" s="4">
        <v>427749.9</v>
      </c>
      <c r="H74" s="4"/>
      <c r="I74" s="46">
        <v>427749.9</v>
      </c>
      <c r="J74" s="4">
        <v>0</v>
      </c>
      <c r="K74" s="4">
        <f>I74-E74</f>
        <v>-177939.79999999993</v>
      </c>
      <c r="L74" s="4">
        <f>I74-G74</f>
        <v>0</v>
      </c>
      <c r="M74" s="4">
        <f>I74-F74</f>
        <v>0</v>
      </c>
      <c r="N74" s="4">
        <f>J74-H74</f>
        <v>0</v>
      </c>
      <c r="O74" s="86">
        <f t="shared" si="17"/>
        <v>0.706219537826052</v>
      </c>
      <c r="P74" s="86">
        <f t="shared" si="21"/>
      </c>
      <c r="Q74" s="86">
        <f t="shared" si="15"/>
        <v>1</v>
      </c>
      <c r="R74" s="33"/>
    </row>
    <row r="75" spans="1:18" ht="18" customHeight="1">
      <c r="A75" s="132"/>
      <c r="B75" s="129"/>
      <c r="C75" s="50" t="s">
        <v>122</v>
      </c>
      <c r="D75" s="14" t="s">
        <v>89</v>
      </c>
      <c r="E75" s="46">
        <v>5535411.279999999</v>
      </c>
      <c r="F75" s="4">
        <v>9803448.2</v>
      </c>
      <c r="G75" s="4">
        <v>9803448.2</v>
      </c>
      <c r="H75" s="46">
        <v>110068.98000000001</v>
      </c>
      <c r="I75" s="98">
        <f>9093217.4+3001.49</f>
        <v>9096218.89</v>
      </c>
      <c r="J75" s="98">
        <f>110068.98+3001.49</f>
        <v>113070.47</v>
      </c>
      <c r="K75" s="4">
        <f>I75-E75</f>
        <v>3560807.6100000013</v>
      </c>
      <c r="L75" s="4">
        <f>I75-G75</f>
        <v>-707229.3099999987</v>
      </c>
      <c r="M75" s="4">
        <f>I75-F75</f>
        <v>-707229.3099999987</v>
      </c>
      <c r="N75" s="4">
        <f>J75-H75</f>
        <v>3001.4899999999907</v>
      </c>
      <c r="O75" s="86">
        <f t="shared" si="17"/>
        <v>1.6432778758220838</v>
      </c>
      <c r="P75" s="86">
        <f t="shared" si="21"/>
        <v>1.027269172477114</v>
      </c>
      <c r="Q75" s="86">
        <f t="shared" si="15"/>
        <v>0.9278591271589522</v>
      </c>
      <c r="R75" s="30"/>
    </row>
    <row r="76" spans="1:18" ht="18" customHeight="1">
      <c r="A76" s="132"/>
      <c r="B76" s="129"/>
      <c r="C76" s="50" t="s">
        <v>123</v>
      </c>
      <c r="D76" s="14" t="s">
        <v>90</v>
      </c>
      <c r="E76" s="46">
        <v>11287989.170000002</v>
      </c>
      <c r="F76" s="4">
        <v>12871914.7</v>
      </c>
      <c r="G76" s="4">
        <v>12871914.7</v>
      </c>
      <c r="H76" s="46">
        <v>1641780.53</v>
      </c>
      <c r="I76" s="98">
        <v>12745219.450000001</v>
      </c>
      <c r="J76" s="98">
        <v>1525646.82</v>
      </c>
      <c r="K76" s="4">
        <f>I76-E76</f>
        <v>1457230.2799999993</v>
      </c>
      <c r="L76" s="4">
        <f>I76-G76</f>
        <v>-126695.24999999814</v>
      </c>
      <c r="M76" s="4">
        <f>I76-F76</f>
        <v>-126695.24999999814</v>
      </c>
      <c r="N76" s="4">
        <f>J76-H76</f>
        <v>-116133.70999999996</v>
      </c>
      <c r="O76" s="86">
        <f t="shared" si="17"/>
        <v>1.1290956483084578</v>
      </c>
      <c r="P76" s="86">
        <f t="shared" si="21"/>
        <v>0.9292635599716852</v>
      </c>
      <c r="Q76" s="86">
        <f t="shared" si="15"/>
        <v>0.9901572335621524</v>
      </c>
      <c r="R76" s="30"/>
    </row>
    <row r="77" spans="1:18" ht="18" customHeight="1">
      <c r="A77" s="132"/>
      <c r="B77" s="129"/>
      <c r="C77" s="50" t="s">
        <v>124</v>
      </c>
      <c r="D77" s="6" t="s">
        <v>91</v>
      </c>
      <c r="E77" s="46">
        <v>4352402.45</v>
      </c>
      <c r="F77" s="4">
        <v>5553985.3</v>
      </c>
      <c r="G77" s="4">
        <v>5553985.3</v>
      </c>
      <c r="H77" s="4">
        <v>437142.4</v>
      </c>
      <c r="I77" s="98">
        <v>4732279.07</v>
      </c>
      <c r="J77" s="98">
        <v>72599.28</v>
      </c>
      <c r="K77" s="4">
        <f>I77-E77</f>
        <v>379876.6200000001</v>
      </c>
      <c r="L77" s="4">
        <f>I77-G77</f>
        <v>-821706.2299999995</v>
      </c>
      <c r="M77" s="4">
        <f>I77-F77</f>
        <v>-821706.2299999995</v>
      </c>
      <c r="N77" s="4">
        <f>J77-H77</f>
        <v>-364543.12</v>
      </c>
      <c r="O77" s="86">
        <f t="shared" si="17"/>
        <v>1.0872797551154765</v>
      </c>
      <c r="P77" s="86">
        <f t="shared" si="21"/>
        <v>0.16607695798897568</v>
      </c>
      <c r="Q77" s="86">
        <f t="shared" si="15"/>
        <v>0.8520510614243074</v>
      </c>
      <c r="R77" s="30"/>
    </row>
    <row r="78" spans="1:18" ht="31.5">
      <c r="A78" s="132"/>
      <c r="B78" s="129"/>
      <c r="C78" s="50" t="s">
        <v>120</v>
      </c>
      <c r="D78" s="6" t="s">
        <v>119</v>
      </c>
      <c r="E78" s="46">
        <v>4062.48</v>
      </c>
      <c r="F78" s="4"/>
      <c r="G78" s="4">
        <v>0</v>
      </c>
      <c r="H78" s="4"/>
      <c r="I78" s="98">
        <v>1249.89</v>
      </c>
      <c r="J78" s="98">
        <v>0</v>
      </c>
      <c r="K78" s="4">
        <f>I78-E78</f>
        <v>-2812.59</v>
      </c>
      <c r="L78" s="4">
        <f>I78-G78</f>
        <v>1249.89</v>
      </c>
      <c r="M78" s="4">
        <f>I78-F78</f>
        <v>1249.89</v>
      </c>
      <c r="N78" s="4">
        <f>J78-H78</f>
        <v>0</v>
      </c>
      <c r="O78" s="87">
        <f t="shared" si="17"/>
        <v>0.30766674543628525</v>
      </c>
      <c r="P78" s="86">
        <f t="shared" si="21"/>
      </c>
      <c r="Q78" s="86">
        <f t="shared" si="15"/>
      </c>
      <c r="R78" s="30"/>
    </row>
    <row r="79" spans="1:18" ht="21" customHeight="1">
      <c r="A79" s="132"/>
      <c r="B79" s="129"/>
      <c r="C79" s="50" t="s">
        <v>92</v>
      </c>
      <c r="D79" s="24" t="s">
        <v>93</v>
      </c>
      <c r="E79" s="46">
        <v>62010.44</v>
      </c>
      <c r="F79" s="4">
        <v>494848.1</v>
      </c>
      <c r="G79" s="4">
        <v>494848.05999999994</v>
      </c>
      <c r="H79" s="4">
        <v>0</v>
      </c>
      <c r="I79" s="98">
        <v>839164.63</v>
      </c>
      <c r="J79" s="98">
        <v>221508.87</v>
      </c>
      <c r="K79" s="4">
        <f>I79-E79</f>
        <v>777154.19</v>
      </c>
      <c r="L79" s="4">
        <f>I79-G79</f>
        <v>344316.57000000007</v>
      </c>
      <c r="M79" s="4">
        <f>I79-F79</f>
        <v>344316.53</v>
      </c>
      <c r="N79" s="4">
        <f>J79-H79</f>
        <v>221508.87</v>
      </c>
      <c r="O79" s="86">
        <f t="shared" si="17"/>
        <v>13.532634666033655</v>
      </c>
      <c r="P79" s="86">
        <f t="shared" si="21"/>
      </c>
      <c r="Q79" s="86">
        <f t="shared" si="15"/>
        <v>1.6958024694850804</v>
      </c>
      <c r="R79" s="30"/>
    </row>
    <row r="80" spans="1:18" ht="31.5">
      <c r="A80" s="132"/>
      <c r="B80" s="129"/>
      <c r="C80" s="50" t="s">
        <v>94</v>
      </c>
      <c r="D80" s="5" t="s">
        <v>95</v>
      </c>
      <c r="E80" s="46">
        <v>323714.51</v>
      </c>
      <c r="F80" s="4">
        <v>8006.87</v>
      </c>
      <c r="G80" s="4">
        <v>8006.87</v>
      </c>
      <c r="H80" s="4">
        <v>0</v>
      </c>
      <c r="I80" s="98">
        <v>194546.36000000002</v>
      </c>
      <c r="J80" s="98">
        <v>9.05</v>
      </c>
      <c r="K80" s="4">
        <f>I80-E80</f>
        <v>-129168.15</v>
      </c>
      <c r="L80" s="4">
        <f>I80-G80</f>
        <v>186539.49000000002</v>
      </c>
      <c r="M80" s="4">
        <f>I80-F80</f>
        <v>186539.49000000002</v>
      </c>
      <c r="N80" s="4">
        <f t="shared" si="16"/>
        <v>9.05</v>
      </c>
      <c r="O80" s="86">
        <f t="shared" si="17"/>
        <v>0.600981278225681</v>
      </c>
      <c r="P80" s="109">
        <f>_xlfn.IFERROR(J80/H80,"")</f>
      </c>
      <c r="Q80" s="86">
        <f t="shared" si="15"/>
        <v>24.29742958234616</v>
      </c>
      <c r="R80" s="30"/>
    </row>
    <row r="81" spans="1:18" ht="18" customHeight="1">
      <c r="A81" s="133"/>
      <c r="B81" s="130"/>
      <c r="C81" s="50" t="s">
        <v>96</v>
      </c>
      <c r="D81" s="5" t="s">
        <v>97</v>
      </c>
      <c r="E81" s="46">
        <v>-341333.75</v>
      </c>
      <c r="F81" s="4">
        <v>0</v>
      </c>
      <c r="G81" s="4">
        <v>0</v>
      </c>
      <c r="H81" s="4">
        <v>0</v>
      </c>
      <c r="I81" s="98">
        <v>-331359.8000000001</v>
      </c>
      <c r="J81" s="98">
        <v>-5893.45</v>
      </c>
      <c r="K81" s="4">
        <f>I81-E81</f>
        <v>9973.949999999895</v>
      </c>
      <c r="L81" s="4">
        <f>I81-G81</f>
        <v>-331359.8000000001</v>
      </c>
      <c r="M81" s="4">
        <f>I81-F81</f>
        <v>-331359.8000000001</v>
      </c>
      <c r="N81" s="4">
        <f t="shared" si="16"/>
        <v>-5893.45</v>
      </c>
      <c r="O81" s="86">
        <f t="shared" si="17"/>
        <v>0.9707794790289566</v>
      </c>
      <c r="P81" s="109">
        <f>_xlfn.IFERROR(J81/H81,"")</f>
      </c>
      <c r="Q81" s="86">
        <f t="shared" si="15"/>
      </c>
      <c r="R81" s="30"/>
    </row>
    <row r="82" spans="1:18" ht="30" customHeight="1">
      <c r="A82" s="121" t="s">
        <v>98</v>
      </c>
      <c r="B82" s="121"/>
      <c r="C82" s="122"/>
      <c r="D82" s="121"/>
      <c r="E82" s="76">
        <f aca="true" t="shared" si="22" ref="E82:L82">E72+E73</f>
        <v>45165100.63</v>
      </c>
      <c r="F82" s="89">
        <f t="shared" si="22"/>
        <v>55743622.68000001</v>
      </c>
      <c r="G82" s="89">
        <f t="shared" si="22"/>
        <v>55743622.92</v>
      </c>
      <c r="H82" s="89">
        <f t="shared" si="22"/>
        <v>6910633.09</v>
      </c>
      <c r="I82" s="89">
        <f t="shared" si="22"/>
        <v>51664442.25</v>
      </c>
      <c r="J82" s="89">
        <f t="shared" si="22"/>
        <v>2601611.58</v>
      </c>
      <c r="K82" s="89">
        <f t="shared" si="22"/>
        <v>6499341.620000006</v>
      </c>
      <c r="L82" s="89">
        <f t="shared" si="22"/>
        <v>-4079180.6699999943</v>
      </c>
      <c r="M82" s="90">
        <f>I82-F82</f>
        <v>-4079180.430000007</v>
      </c>
      <c r="N82" s="90">
        <f t="shared" si="16"/>
        <v>-4309021.51</v>
      </c>
      <c r="O82" s="91">
        <f t="shared" si="17"/>
        <v>1.1439018518577801</v>
      </c>
      <c r="P82" s="91">
        <f>_xlfn.IFERROR(J82/H82,"")</f>
        <v>0.3764650135694008</v>
      </c>
      <c r="Q82" s="91">
        <f t="shared" si="15"/>
        <v>0.9268224734259412</v>
      </c>
      <c r="R82" s="79"/>
    </row>
    <row r="83" spans="1:18" ht="15.75">
      <c r="A83" s="15" t="s">
        <v>99</v>
      </c>
      <c r="B83" s="16"/>
      <c r="C83" s="61"/>
      <c r="D83" s="17"/>
      <c r="E83" s="39"/>
      <c r="F83" s="18"/>
      <c r="G83" s="18"/>
      <c r="H83" s="18"/>
      <c r="I83" s="45"/>
      <c r="J83" s="45"/>
      <c r="K83" s="18"/>
      <c r="L83" s="18"/>
      <c r="M83" s="18"/>
      <c r="N83" s="18"/>
      <c r="O83" s="19"/>
      <c r="P83" s="19"/>
      <c r="Q83" s="19"/>
      <c r="R83" s="30"/>
    </row>
    <row r="85" spans="5:10" ht="12.75">
      <c r="E85" s="116"/>
      <c r="I85" s="35"/>
      <c r="J85" s="35"/>
    </row>
    <row r="86" spans="9:10" ht="12.75">
      <c r="I86" s="35"/>
      <c r="J86" s="35"/>
    </row>
    <row r="87" spans="9:10" ht="12.75">
      <c r="I87" s="35"/>
      <c r="J87" s="35"/>
    </row>
    <row r="88" spans="9:10" ht="12.75">
      <c r="I88" s="35"/>
      <c r="J88" s="35"/>
    </row>
    <row r="89" spans="9:10" ht="12.75">
      <c r="I89" s="35"/>
      <c r="J89" s="35"/>
    </row>
    <row r="90" spans="9:10" ht="12.75">
      <c r="I90" s="35"/>
      <c r="J90" s="35"/>
    </row>
    <row r="91" spans="9:10" ht="12.75">
      <c r="I91" s="35"/>
      <c r="J91" s="35"/>
    </row>
  </sheetData>
  <sheetProtection/>
  <autoFilter ref="A4:R84"/>
  <mergeCells count="36">
    <mergeCell ref="A27:A29"/>
    <mergeCell ref="B27:B29"/>
    <mergeCell ref="I3:J3"/>
    <mergeCell ref="K3:N3"/>
    <mergeCell ref="O3:O4"/>
    <mergeCell ref="A23:A26"/>
    <mergeCell ref="B23:B26"/>
    <mergeCell ref="A6:A17"/>
    <mergeCell ref="A22:C22"/>
    <mergeCell ref="A60:A62"/>
    <mergeCell ref="B60:B62"/>
    <mergeCell ref="A30:A37"/>
    <mergeCell ref="B30:B37"/>
    <mergeCell ref="A38:A49"/>
    <mergeCell ref="B38:B49"/>
    <mergeCell ref="A50:A51"/>
    <mergeCell ref="B50:B51"/>
    <mergeCell ref="A57:A59"/>
    <mergeCell ref="B57:B59"/>
    <mergeCell ref="B52:B56"/>
    <mergeCell ref="A52:A56"/>
    <mergeCell ref="A1:Q1"/>
    <mergeCell ref="A3:A4"/>
    <mergeCell ref="B3:B4"/>
    <mergeCell ref="C3:C4"/>
    <mergeCell ref="D3:D4"/>
    <mergeCell ref="E3:E4"/>
    <mergeCell ref="F3:H3"/>
    <mergeCell ref="Q3:Q4"/>
    <mergeCell ref="P3:P4"/>
    <mergeCell ref="A82:D82"/>
    <mergeCell ref="A63:A71"/>
    <mergeCell ref="B63:B71"/>
    <mergeCell ref="A72:D72"/>
    <mergeCell ref="B74:B81"/>
    <mergeCell ref="A74:A81"/>
  </mergeCells>
  <printOptions/>
  <pageMargins left="0" right="0" top="0.61" bottom="0.21" header="0.1968503937007874" footer="0.17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Юрьева Ольга Ивановна</cp:lastModifiedBy>
  <cp:lastPrinted>2023-12-18T08:29:38Z</cp:lastPrinted>
  <dcterms:created xsi:type="dcterms:W3CDTF">2015-02-26T11:08:47Z</dcterms:created>
  <dcterms:modified xsi:type="dcterms:W3CDTF">2023-12-18T10:33:18Z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