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о 31.12.23" sheetId="1" r:id="rId1"/>
  </sheets>
  <definedNames>
    <definedName name="_xlfn.IFERROR" hidden="1">#NAME?</definedName>
    <definedName name="_xlnm._FilterDatabase" localSheetId="0" hidden="1">'по 31.12.23'!$A$4:$N$87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'по 31.12.23'!$3:$4</definedName>
    <definedName name="о">#REF!</definedName>
    <definedName name="_xlnm.Print_Area" localSheetId="0">'по 31.12.23'!$A$1:$N$84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<sst xmlns="http://schemas.openxmlformats.org/spreadsheetml/2006/main" count="198" uniqueCount="167">
  <si>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</si>
  <si>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</si>
  <si>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</si>
  <si>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</si>
  <si>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</si>
  <si>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</si>
  <si>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</si>
  <si>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</si>
  <si>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</si>
  <si>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</si>
  <si>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</si>
  <si>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</si>
  <si>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</si>
  <si>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</si>
  <si>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</si>
  <si>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</si>
  <si>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</si>
  <si>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</si>
  <si>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</si>
  <si>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</si>
  <si>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</si>
  <si>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</si>
  <si>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</si>
  <si>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</si>
  <si>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</si>
  <si>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</si>
  <si>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</si>
  <si>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</si>
  <si>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</si>
  <si>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</si>
  <si>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</si>
  <si>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</si>
  <si>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</si>
  <si>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</si>
  <si>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</si>
  <si>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</si>
  <si>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</si>
  <si>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</si>
  <si>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</si>
  <si>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</si>
  <si>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</si>
  <si>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</si>
  <si>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</si>
  <si>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</si>
  <si>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</si>
  <si>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</si>
  <si>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</si>
  <si>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</si>
  <si>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</si>
  <si>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</si>
  <si>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</si>
  <si>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</si>
  <si>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</si>
  <si>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</si>
  <si>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</si>
  <si>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</si>
  <si>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</si>
  <si>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</si>
  <si>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</si>
  <si>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</si>
  <si>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</si>
  <si>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</si>
  <si>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</si>
  <si>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</si>
  <si>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</si>
  <si>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</si>
  <si>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</si>
  <si>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</si>
  <si>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</si>
  <si>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</si>
  <si>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</si>
  <si>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</si>
  <si>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</si>
  <si>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</si>
  <si>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</si>
  <si>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</si>
  <si>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</si>
  <si>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</si>
  <si>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</si>
  <si>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</si>
  <si>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</si>
  <si>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</si>
  <si>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</si>
  <si>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</si>
  <si>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</si>
  <si>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</si>
  <si>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</si>
  <si>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</si>
  <si>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</si>
  <si>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</si>
  <si>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</si>
  <si>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</si>
  <si>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</si>
  <si>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</si>
  <si>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</si>
  <si>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ФАКТ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</si>
  <si>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</si>
  <si>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</si>
  <si>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</si>
  <si>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</si>
  <si>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</si>
  <si>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</si>
  <si>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</si>
  <si>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</si>
  <si>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</si>
  <si>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Исполн. плана года</t>
  </si>
  <si>
    <t>Плата за фактическое пользование</t>
  </si>
  <si>
    <t>11705,  11109,  11402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</si>
  <si>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</si>
  <si>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</si>
  <si>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</si>
  <si>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декабрь</t>
  </si>
  <si>
    <t>факта за декабрь от плана декабря</t>
  </si>
  <si>
    <t>ОТКЛОНЕНИЕ</t>
  </si>
  <si>
    <t>факта 2023г.                от плана 2023г.</t>
  </si>
  <si>
    <t>Факт с нач. 2022 года       по 31.12.2022</t>
  </si>
  <si>
    <t>108 07110, 108 02020</t>
  </si>
  <si>
    <t>факта 2023 года от факта 2022 года</t>
  </si>
  <si>
    <t>% факт 2023г./ факт 2022г.</t>
  </si>
  <si>
    <t>114 02043 04 1000 410</t>
  </si>
  <si>
    <t>114 02043 04 2000 410</t>
  </si>
  <si>
    <t>114 02043 04 3000 410</t>
  </si>
  <si>
    <t>114 02043 04 0000 410</t>
  </si>
  <si>
    <t>111 01040 04 0000 120</t>
  </si>
  <si>
    <t>111 05074 04 0000 120</t>
  </si>
  <si>
    <t>111 09044 04 0000 120</t>
  </si>
  <si>
    <t>113 02000 04 0010 130</t>
  </si>
  <si>
    <t>113 02000 04 0015 130</t>
  </si>
  <si>
    <t>113 02000 04 0020 130</t>
  </si>
  <si>
    <t>113 02994 04 0030 130</t>
  </si>
  <si>
    <t>111 07014 04 0000 120</t>
  </si>
  <si>
    <t>112 00000 00 0000 120</t>
  </si>
  <si>
    <t>117 05040 04 3000 180</t>
  </si>
  <si>
    <t>108 07130 01 0000 110</t>
  </si>
  <si>
    <t>108 07173 01 0000 110</t>
  </si>
  <si>
    <t>108 07150 01 0000 110</t>
  </si>
  <si>
    <t>111 05092 04 0000 120</t>
  </si>
  <si>
    <t>116 00000 00 0000 000</t>
  </si>
  <si>
    <t>111 09080 04 1000 120, 117 05040 04 1000 180</t>
  </si>
  <si>
    <t>111 09080 04 2000 120,  117 05040 04 2000 180</t>
  </si>
  <si>
    <t>111 0501204 1020 120,  111 0502404 1020 120</t>
  </si>
  <si>
    <t>111 05024 04 1000 120</t>
  </si>
  <si>
    <t>111 05012 04 1000 120</t>
  </si>
  <si>
    <t>111 05300 00 0000 120</t>
  </si>
  <si>
    <t>111 05400 00 0000 120</t>
  </si>
  <si>
    <t>114 06012 04 0000 430</t>
  </si>
  <si>
    <t>114 06024 04 0000 430</t>
  </si>
  <si>
    <t>114 06312 04 0000 430</t>
  </si>
  <si>
    <t>114 06324 04 0000 430</t>
  </si>
  <si>
    <t>117 05040 04 0000 180,  111 09044 04 0000 120</t>
  </si>
  <si>
    <t>111 05000 04 0000 120</t>
  </si>
  <si>
    <t>113 00000 04 0000 130</t>
  </si>
  <si>
    <t>117 01040 04 0000 180</t>
  </si>
  <si>
    <t>117 15020 04 0000 180</t>
  </si>
  <si>
    <t>202 10000 00 0000 000</t>
  </si>
  <si>
    <t>202 20000 00 0000 000</t>
  </si>
  <si>
    <t>202 30000 00 0000 000</t>
  </si>
  <si>
    <t>202 40000 00 0000 000</t>
  </si>
  <si>
    <t>203 04099 04 0 000 150</t>
  </si>
  <si>
    <t>207 04050 04 0000 150</t>
  </si>
  <si>
    <t>208 04000 04 0000 150</t>
  </si>
  <si>
    <t>218 04000 00 0000 000</t>
  </si>
  <si>
    <t>219 04000 00 0000 000</t>
  </si>
  <si>
    <r>
      <t>Оперативный анализ  поступления доходов бюджета города Перми в 2023 году</t>
    </r>
    <r>
      <rPr>
        <sz val="16"/>
        <rFont val="Times New Roman"/>
        <family val="1"/>
      </rPr>
      <t xml:space="preserve"> </t>
    </r>
  </si>
  <si>
    <t xml:space="preserve">ПЛАН на 2023 год </t>
  </si>
  <si>
    <t>Утв. годовой план (в ред. РПГД от 19.12.23 №268)</t>
  </si>
  <si>
    <r>
      <t>с нач. года на 01.01.2024 (по 31.12.2023</t>
    </r>
    <r>
      <rPr>
        <sz val="12"/>
        <rFont val="Times New Roman"/>
        <family val="1"/>
      </rPr>
      <t xml:space="preserve"> вкл.)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</si>
</sst>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5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10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7" fontId="50" fillId="0" borderId="0" xfId="0" applyNumberFormat="1" applyFont="1" applyFill="1" applyAlignment="1">
      <alignment horizontal="left"/>
    </xf>
    <xf numFmtId="167" fontId="50" fillId="0" borderId="0" xfId="0" applyNumberFormat="1" applyFont="1" applyFill="1" applyAlignment="1">
      <alignment/>
    </xf>
    <xf numFmtId="164" fontId="50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/>
    </xf>
    <xf numFmtId="167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wrapText="1"/>
    </xf>
    <xf numFmtId="164" fontId="14" fillId="0" borderId="11" xfId="0" applyNumberFormat="1" applyFont="1" applyFill="1" applyBorder="1" applyAlignment="1">
      <alignment horizontal="center" wrapText="1"/>
    </xf>
    <xf numFmtId="167" fontId="14" fillId="0" borderId="11" xfId="0" applyNumberFormat="1" applyFont="1" applyFill="1" applyBorder="1" applyAlignment="1">
      <alignment horizontal="center" wrapText="1"/>
    </xf>
    <xf numFmtId="167" fontId="51" fillId="0" borderId="11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164" fontId="14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7" fontId="3" fillId="0" borderId="16" xfId="0" applyNumberFormat="1" applyFont="1" applyFill="1" applyBorder="1" applyAlignment="1">
      <alignment horizontal="center" vertical="center" wrapText="1"/>
    </xf>
    <xf numFmtId="167" fontId="3" fillId="0" borderId="17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1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Плохой" xfId="154"/>
    <cellStyle name="Пояснение" xfId="155"/>
    <cellStyle name="Примечание" xfId="156"/>
    <cellStyle name="Percent" xfId="157"/>
    <cellStyle name="Процентный 2" xfId="158"/>
    <cellStyle name="Процентный 2 2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2" xfId="164"/>
    <cellStyle name="Финансовый 3" xfId="165"/>
    <cellStyle name="Хороший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zoomScale="90" zoomScaleNormal="90" zoomScalePageLayoutView="0" workbookViewId="0" topLeftCell="A1">
      <pane xSplit="4" ySplit="4" topLeftCell="E6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47" sqref="F47"/>
    </sheetView>
  </sheetViews>
  <sheetFormatPr defaultColWidth="9.00390625" defaultRowHeight="12.75"/>
  <cols>
    <col min="1" max="1" width="9.125" style="17" customWidth="1"/>
    <col min="2" max="2" width="10.75390625" style="17" customWidth="1"/>
    <col min="3" max="3" width="17.00390625" style="35" hidden="1" customWidth="1"/>
    <col min="4" max="4" width="62.875" style="17" customWidth="1"/>
    <col min="5" max="5" width="15.75390625" style="17" customWidth="1"/>
    <col min="6" max="6" width="16.00390625" style="17" customWidth="1"/>
    <col min="7" max="7" width="15.25390625" style="20" customWidth="1"/>
    <col min="8" max="8" width="17.25390625" style="66" customWidth="1"/>
    <col min="9" max="9" width="14.75390625" style="66" customWidth="1"/>
    <col min="10" max="10" width="14.875" style="53" customWidth="1"/>
    <col min="11" max="11" width="14.125" style="17" customWidth="1"/>
    <col min="12" max="12" width="13.75390625" style="17" customWidth="1"/>
    <col min="13" max="13" width="10.75390625" style="17" customWidth="1"/>
    <col min="14" max="14" width="13.125" style="17" customWidth="1"/>
    <col min="15" max="16384" width="9.125" style="17" customWidth="1"/>
  </cols>
  <sheetData>
    <row r="1" spans="1:14" ht="20.25" customHeight="1">
      <c r="A1" s="147" t="s">
        <v>163</v>
      </c>
      <c r="B1" s="147"/>
      <c r="C1" s="148"/>
      <c r="D1" s="147"/>
      <c r="E1" s="147"/>
      <c r="F1" s="147"/>
      <c r="G1" s="149"/>
      <c r="H1" s="147"/>
      <c r="I1" s="147"/>
      <c r="J1" s="147"/>
      <c r="K1" s="147"/>
      <c r="L1" s="147"/>
      <c r="M1" s="147"/>
      <c r="N1" s="147"/>
    </row>
    <row r="2" spans="1:14" ht="20.25" customHeight="1">
      <c r="A2" s="13"/>
      <c r="B2" s="67"/>
      <c r="C2" s="25"/>
      <c r="D2" s="68"/>
      <c r="E2" s="68"/>
      <c r="F2" s="68"/>
      <c r="G2" s="69"/>
      <c r="H2" s="70"/>
      <c r="I2" s="71"/>
      <c r="J2" s="71"/>
      <c r="K2" s="68"/>
      <c r="L2" s="68"/>
      <c r="M2" s="72"/>
      <c r="N2" s="12" t="s">
        <v>0</v>
      </c>
    </row>
    <row r="3" spans="1:14" ht="20.25" customHeight="1">
      <c r="A3" s="150" t="s">
        <v>1</v>
      </c>
      <c r="B3" s="134" t="s">
        <v>2</v>
      </c>
      <c r="C3" s="151" t="s">
        <v>3</v>
      </c>
      <c r="D3" s="153" t="s">
        <v>4</v>
      </c>
      <c r="E3" s="158" t="s">
        <v>115</v>
      </c>
      <c r="F3" s="155" t="s">
        <v>164</v>
      </c>
      <c r="G3" s="156"/>
      <c r="H3" s="173" t="s">
        <v>95</v>
      </c>
      <c r="I3" s="174"/>
      <c r="J3" s="73"/>
      <c r="K3" s="175" t="s">
        <v>113</v>
      </c>
      <c r="L3" s="156"/>
      <c r="M3" s="160" t="s">
        <v>118</v>
      </c>
      <c r="N3" s="157" t="s">
        <v>105</v>
      </c>
    </row>
    <row r="4" spans="1:14" ht="66.75" customHeight="1">
      <c r="A4" s="150"/>
      <c r="B4" s="134"/>
      <c r="C4" s="152"/>
      <c r="D4" s="154"/>
      <c r="E4" s="159"/>
      <c r="F4" s="74" t="s">
        <v>165</v>
      </c>
      <c r="G4" s="74" t="s">
        <v>111</v>
      </c>
      <c r="H4" s="75" t="s">
        <v>166</v>
      </c>
      <c r="I4" s="76" t="s">
        <v>111</v>
      </c>
      <c r="J4" s="77" t="s">
        <v>117</v>
      </c>
      <c r="K4" s="74" t="s">
        <v>114</v>
      </c>
      <c r="L4" s="74" t="s">
        <v>112</v>
      </c>
      <c r="M4" s="160"/>
      <c r="N4" s="157"/>
    </row>
    <row r="5" spans="1:14" s="61" customFormat="1" ht="25.5" customHeight="1">
      <c r="A5" s="97"/>
      <c r="B5" s="98"/>
      <c r="C5" s="99"/>
      <c r="D5" s="100" t="s">
        <v>5</v>
      </c>
      <c r="E5" s="101">
        <f>E17+E19+E21+E18+E20</f>
        <v>18962059.9</v>
      </c>
      <c r="F5" s="102">
        <f>F17+F19+F21+F18+F20</f>
        <v>20002935.000000004</v>
      </c>
      <c r="G5" s="102">
        <f>G17+G19+G21+G18+G20</f>
        <v>4089914.5999999996</v>
      </c>
      <c r="H5" s="102">
        <f>H17+H19+H21+H18+H20</f>
        <v>20611419.240000002</v>
      </c>
      <c r="I5" s="102">
        <f>I17+I19+I21+I18+I20</f>
        <v>3731054.17</v>
      </c>
      <c r="J5" s="103">
        <f>H5-E5</f>
        <v>1649359.3400000036</v>
      </c>
      <c r="K5" s="103">
        <f>H5-F5</f>
        <v>608484.2399999984</v>
      </c>
      <c r="L5" s="103">
        <f>I5-G5</f>
        <v>-358860.4299999997</v>
      </c>
      <c r="M5" s="104">
        <f>_xlfn.IFERROR(H5/E5,"")</f>
        <v>1.0869820762458409</v>
      </c>
      <c r="N5" s="104">
        <f>_xlfn.IFERROR(H5/F5,"")</f>
        <v>1.0304197479019952</v>
      </c>
    </row>
    <row r="6" spans="1:15" ht="18" customHeight="1">
      <c r="A6" s="180" t="s">
        <v>10</v>
      </c>
      <c r="B6" s="93" t="s">
        <v>11</v>
      </c>
      <c r="C6" s="26" t="s">
        <v>12</v>
      </c>
      <c r="D6" s="80" t="s">
        <v>13</v>
      </c>
      <c r="E6" s="63">
        <v>13383511.72</v>
      </c>
      <c r="F6" s="46">
        <v>14848766.500000002</v>
      </c>
      <c r="G6" s="46">
        <v>2611520.9</v>
      </c>
      <c r="H6" s="46">
        <v>15866994.75</v>
      </c>
      <c r="I6" s="46">
        <v>3368403.2</v>
      </c>
      <c r="J6" s="46">
        <f aca="true" t="shared" si="0" ref="J6:J68">H6-E6</f>
        <v>2483483.0299999993</v>
      </c>
      <c r="K6" s="46">
        <f aca="true" t="shared" si="1" ref="K6:K36">H6-F6</f>
        <v>1018228.2499999981</v>
      </c>
      <c r="L6" s="46">
        <f aca="true" t="shared" si="2" ref="L6:L36">I6-G6</f>
        <v>756882.3000000003</v>
      </c>
      <c r="M6" s="47">
        <f aca="true" t="shared" si="3" ref="M6:M68">_xlfn.IFERROR(H6/E6,"")</f>
        <v>1.1855628837899654</v>
      </c>
      <c r="N6" s="47">
        <f aca="true" t="shared" si="4" ref="N6:N45">_xlfn.IFERROR(H6/F6,"")</f>
        <v>1.068573254889556</v>
      </c>
      <c r="O6" s="18"/>
    </row>
    <row r="7" spans="1:15" ht="18" customHeight="1">
      <c r="A7" s="144"/>
      <c r="B7" s="93" t="s">
        <v>6</v>
      </c>
      <c r="C7" s="26" t="s">
        <v>7</v>
      </c>
      <c r="D7" s="81" t="s">
        <v>8</v>
      </c>
      <c r="E7" s="63">
        <v>75108.98</v>
      </c>
      <c r="F7" s="48">
        <v>80057.5</v>
      </c>
      <c r="G7" s="48">
        <v>6937.5</v>
      </c>
      <c r="H7" s="46">
        <v>79788.27</v>
      </c>
      <c r="I7" s="46">
        <v>7729.45</v>
      </c>
      <c r="J7" s="48">
        <f t="shared" si="0"/>
        <v>4679.290000000008</v>
      </c>
      <c r="K7" s="48">
        <f t="shared" si="1"/>
        <v>-269.2299999999959</v>
      </c>
      <c r="L7" s="48">
        <f t="shared" si="2"/>
        <v>791.9499999999998</v>
      </c>
      <c r="M7" s="47">
        <f t="shared" si="3"/>
        <v>1.062300007269437</v>
      </c>
      <c r="N7" s="47">
        <f t="shared" si="4"/>
        <v>0.996637042125972</v>
      </c>
      <c r="O7" s="18"/>
    </row>
    <row r="8" spans="1:15" ht="18" customHeight="1">
      <c r="A8" s="144"/>
      <c r="B8" s="93" t="s">
        <v>11</v>
      </c>
      <c r="C8" s="27" t="s">
        <v>97</v>
      </c>
      <c r="D8" s="82" t="s">
        <v>96</v>
      </c>
      <c r="E8" s="63"/>
      <c r="F8" s="45">
        <v>1204375.9</v>
      </c>
      <c r="G8" s="45">
        <v>30000</v>
      </c>
      <c r="H8" s="46">
        <v>1027055.95</v>
      </c>
      <c r="I8" s="46">
        <v>-3109.98</v>
      </c>
      <c r="J8" s="46">
        <f t="shared" si="0"/>
        <v>1027055.95</v>
      </c>
      <c r="K8" s="46">
        <f t="shared" si="1"/>
        <v>-177319.94999999995</v>
      </c>
      <c r="L8" s="46">
        <f t="shared" si="2"/>
        <v>-33109.98</v>
      </c>
      <c r="M8" s="47">
        <f t="shared" si="3"/>
      </c>
      <c r="N8" s="47">
        <f t="shared" si="4"/>
        <v>0.85277026051418</v>
      </c>
      <c r="O8" s="18"/>
    </row>
    <row r="9" spans="1:15" ht="18" customHeight="1">
      <c r="A9" s="144"/>
      <c r="B9" s="93" t="s">
        <v>11</v>
      </c>
      <c r="C9" s="26" t="s">
        <v>14</v>
      </c>
      <c r="D9" s="80" t="s">
        <v>15</v>
      </c>
      <c r="E9" s="63">
        <v>139.99</v>
      </c>
      <c r="F9" s="46">
        <v>0</v>
      </c>
      <c r="G9" s="46">
        <v>0</v>
      </c>
      <c r="H9" s="46">
        <v>-1392.91</v>
      </c>
      <c r="I9" s="46">
        <v>77.25</v>
      </c>
      <c r="J9" s="46">
        <f t="shared" si="0"/>
        <v>-1532.9</v>
      </c>
      <c r="K9" s="46">
        <f t="shared" si="1"/>
        <v>-1392.91</v>
      </c>
      <c r="L9" s="46">
        <f t="shared" si="2"/>
        <v>77.25</v>
      </c>
      <c r="M9" s="47">
        <f t="shared" si="3"/>
        <v>-9.950067861990142</v>
      </c>
      <c r="N9" s="47">
        <f t="shared" si="4"/>
      </c>
      <c r="O9" s="18"/>
    </row>
    <row r="10" spans="1:15" ht="18" customHeight="1">
      <c r="A10" s="144"/>
      <c r="B10" s="93" t="s">
        <v>11</v>
      </c>
      <c r="C10" s="26" t="s">
        <v>16</v>
      </c>
      <c r="D10" s="80" t="s">
        <v>17</v>
      </c>
      <c r="E10" s="63">
        <v>4130.48</v>
      </c>
      <c r="F10" s="46">
        <v>4690.3</v>
      </c>
      <c r="G10" s="46">
        <v>0</v>
      </c>
      <c r="H10" s="46">
        <v>-1487.79</v>
      </c>
      <c r="I10" s="46">
        <v>-3.77</v>
      </c>
      <c r="J10" s="46">
        <f t="shared" si="0"/>
        <v>-5618.2699999999995</v>
      </c>
      <c r="K10" s="46">
        <f t="shared" si="1"/>
        <v>-6178.09</v>
      </c>
      <c r="L10" s="46">
        <f t="shared" si="2"/>
        <v>-3.77</v>
      </c>
      <c r="M10" s="47">
        <f t="shared" si="3"/>
        <v>-0.36019784625515683</v>
      </c>
      <c r="N10" s="47">
        <f t="shared" si="4"/>
        <v>-0.31720572244845746</v>
      </c>
      <c r="O10" s="18"/>
    </row>
    <row r="11" spans="1:15" ht="18" customHeight="1">
      <c r="A11" s="144"/>
      <c r="B11" s="93" t="s">
        <v>11</v>
      </c>
      <c r="C11" s="26" t="s">
        <v>18</v>
      </c>
      <c r="D11" s="80" t="s">
        <v>99</v>
      </c>
      <c r="E11" s="63">
        <v>233838.06</v>
      </c>
      <c r="F11" s="46">
        <v>314766.5</v>
      </c>
      <c r="G11" s="46">
        <v>155937.5</v>
      </c>
      <c r="H11" s="46">
        <v>94391.63</v>
      </c>
      <c r="I11" s="46">
        <v>-37524.13</v>
      </c>
      <c r="J11" s="46">
        <f t="shared" si="0"/>
        <v>-139446.43</v>
      </c>
      <c r="K11" s="46">
        <f t="shared" si="1"/>
        <v>-220374.87</v>
      </c>
      <c r="L11" s="46">
        <f t="shared" si="2"/>
        <v>-193461.63</v>
      </c>
      <c r="M11" s="47">
        <f t="shared" si="3"/>
        <v>0.4036623892620389</v>
      </c>
      <c r="N11" s="47">
        <f t="shared" si="4"/>
        <v>0.2998782589633903</v>
      </c>
      <c r="O11" s="18"/>
    </row>
    <row r="12" spans="1:15" ht="18" customHeight="1">
      <c r="A12" s="144"/>
      <c r="B12" s="93" t="s">
        <v>19</v>
      </c>
      <c r="C12" s="26" t="s">
        <v>20</v>
      </c>
      <c r="D12" s="80" t="s">
        <v>21</v>
      </c>
      <c r="E12" s="63">
        <v>1050038.68</v>
      </c>
      <c r="F12" s="46">
        <v>1083466.2</v>
      </c>
      <c r="G12" s="46">
        <v>975366.2</v>
      </c>
      <c r="H12" s="46">
        <v>1198233.6</v>
      </c>
      <c r="I12" s="46">
        <v>267042.01</v>
      </c>
      <c r="J12" s="46">
        <f t="shared" si="0"/>
        <v>148194.92000000016</v>
      </c>
      <c r="K12" s="46">
        <f t="shared" si="1"/>
        <v>114767.40000000014</v>
      </c>
      <c r="L12" s="46">
        <f t="shared" si="2"/>
        <v>-708324.19</v>
      </c>
      <c r="M12" s="47">
        <f t="shared" si="3"/>
        <v>1.1411328199833555</v>
      </c>
      <c r="N12" s="47">
        <f t="shared" si="4"/>
        <v>1.105926147027014</v>
      </c>
      <c r="O12" s="18"/>
    </row>
    <row r="13" spans="1:15" ht="18" customHeight="1">
      <c r="A13" s="144"/>
      <c r="B13" s="93" t="s">
        <v>85</v>
      </c>
      <c r="C13" s="26" t="s">
        <v>103</v>
      </c>
      <c r="D13" s="80" t="s">
        <v>102</v>
      </c>
      <c r="E13" s="63">
        <v>1655353.08</v>
      </c>
      <c r="F13" s="46">
        <v>0</v>
      </c>
      <c r="G13" s="46">
        <v>0</v>
      </c>
      <c r="H13" s="46">
        <v>0</v>
      </c>
      <c r="I13" s="46">
        <v>0</v>
      </c>
      <c r="J13" s="46">
        <f t="shared" si="0"/>
        <v>-1655353.08</v>
      </c>
      <c r="K13" s="46">
        <f t="shared" si="1"/>
        <v>0</v>
      </c>
      <c r="L13" s="46">
        <f t="shared" si="2"/>
        <v>0</v>
      </c>
      <c r="M13" s="47">
        <f t="shared" si="3"/>
        <v>0</v>
      </c>
      <c r="N13" s="47">
        <f t="shared" si="4"/>
      </c>
      <c r="O13" s="18"/>
    </row>
    <row r="14" spans="1:15" ht="18" customHeight="1">
      <c r="A14" s="144"/>
      <c r="B14" s="93" t="s">
        <v>19</v>
      </c>
      <c r="C14" s="26" t="s">
        <v>22</v>
      </c>
      <c r="D14" s="80" t="s">
        <v>23</v>
      </c>
      <c r="E14" s="63">
        <v>2332419.13</v>
      </c>
      <c r="F14" s="46">
        <v>2237196.9</v>
      </c>
      <c r="G14" s="46">
        <v>287496.9</v>
      </c>
      <c r="H14" s="46">
        <v>2140786.85</v>
      </c>
      <c r="I14" s="46">
        <v>108595.05</v>
      </c>
      <c r="J14" s="46">
        <f t="shared" si="0"/>
        <v>-191632.2799999998</v>
      </c>
      <c r="K14" s="46">
        <f t="shared" si="1"/>
        <v>-96410.04999999981</v>
      </c>
      <c r="L14" s="46">
        <f t="shared" si="2"/>
        <v>-178901.85000000003</v>
      </c>
      <c r="M14" s="47">
        <f t="shared" si="3"/>
        <v>0.9178396894729637</v>
      </c>
      <c r="N14" s="47">
        <f t="shared" si="4"/>
        <v>0.9569058718077073</v>
      </c>
      <c r="O14" s="18"/>
    </row>
    <row r="15" spans="1:15" ht="18" customHeight="1">
      <c r="A15" s="144"/>
      <c r="B15" s="93" t="s">
        <v>24</v>
      </c>
      <c r="C15" s="26" t="s">
        <v>25</v>
      </c>
      <c r="D15" s="80" t="s">
        <v>26</v>
      </c>
      <c r="E15" s="63">
        <v>226034.2</v>
      </c>
      <c r="F15" s="46">
        <v>228385.6</v>
      </c>
      <c r="G15" s="46">
        <v>22525</v>
      </c>
      <c r="H15" s="46">
        <v>206440.98</v>
      </c>
      <c r="I15" s="46">
        <v>19806.09</v>
      </c>
      <c r="J15" s="46">
        <f t="shared" si="0"/>
        <v>-19593.22</v>
      </c>
      <c r="K15" s="46">
        <f t="shared" si="1"/>
        <v>-21944.619999999995</v>
      </c>
      <c r="L15" s="46">
        <f t="shared" si="2"/>
        <v>-2718.91</v>
      </c>
      <c r="M15" s="47">
        <f t="shared" si="3"/>
        <v>0.9133174537304531</v>
      </c>
      <c r="N15" s="47">
        <f t="shared" si="4"/>
        <v>0.9039141697199824</v>
      </c>
      <c r="O15" s="18"/>
    </row>
    <row r="16" spans="1:15" ht="18" customHeight="1">
      <c r="A16" s="144"/>
      <c r="B16" s="93" t="s">
        <v>19</v>
      </c>
      <c r="C16" s="26" t="s">
        <v>27</v>
      </c>
      <c r="D16" s="80" t="s">
        <v>28</v>
      </c>
      <c r="E16" s="63">
        <v>18.06</v>
      </c>
      <c r="F16" s="46">
        <v>0</v>
      </c>
      <c r="G16" s="46">
        <v>0</v>
      </c>
      <c r="H16" s="46">
        <v>270.29</v>
      </c>
      <c r="I16" s="46">
        <v>0</v>
      </c>
      <c r="J16" s="46">
        <f t="shared" si="0"/>
        <v>252.23000000000002</v>
      </c>
      <c r="K16" s="46">
        <f t="shared" si="1"/>
        <v>270.29</v>
      </c>
      <c r="L16" s="46">
        <f t="shared" si="2"/>
        <v>0</v>
      </c>
      <c r="M16" s="47">
        <f t="shared" si="3"/>
        <v>14.96622369878184</v>
      </c>
      <c r="N16" s="47">
        <f t="shared" si="4"/>
      </c>
      <c r="O16" s="18"/>
    </row>
    <row r="17" spans="1:15" ht="18" customHeight="1">
      <c r="A17" s="177"/>
      <c r="B17" s="105"/>
      <c r="C17" s="106"/>
      <c r="D17" s="107" t="s">
        <v>9</v>
      </c>
      <c r="E17" s="108">
        <f>SUM(E6:E16)</f>
        <v>18960592.38</v>
      </c>
      <c r="F17" s="109">
        <f>SUM(F6:F16)</f>
        <v>20001705.400000002</v>
      </c>
      <c r="G17" s="109">
        <f>SUM(G6:G16)</f>
        <v>4089783.9999999995</v>
      </c>
      <c r="H17" s="109">
        <f>SUM(H6:H16)</f>
        <v>20611081.62</v>
      </c>
      <c r="I17" s="109">
        <f>SUM(I6:I16)</f>
        <v>3731015.17</v>
      </c>
      <c r="J17" s="109">
        <f t="shared" si="0"/>
        <v>1650489.240000002</v>
      </c>
      <c r="K17" s="109">
        <f t="shared" si="1"/>
        <v>609376.2199999988</v>
      </c>
      <c r="L17" s="109">
        <f t="shared" si="2"/>
        <v>-358768.8299999996</v>
      </c>
      <c r="M17" s="110">
        <f t="shared" si="3"/>
        <v>1.087048400541587</v>
      </c>
      <c r="N17" s="110">
        <f t="shared" si="4"/>
        <v>1.030466213146005</v>
      </c>
      <c r="O17" s="18"/>
    </row>
    <row r="18" spans="1:15" ht="18" customHeight="1">
      <c r="A18" s="96" t="s">
        <v>82</v>
      </c>
      <c r="B18" s="93" t="s">
        <v>30</v>
      </c>
      <c r="C18" s="26" t="s">
        <v>133</v>
      </c>
      <c r="D18" s="80" t="s">
        <v>31</v>
      </c>
      <c r="E18" s="63">
        <v>64</v>
      </c>
      <c r="F18" s="46">
        <v>140</v>
      </c>
      <c r="G18" s="46">
        <v>15</v>
      </c>
      <c r="H18" s="46">
        <v>44.8</v>
      </c>
      <c r="I18" s="46">
        <v>-0.8</v>
      </c>
      <c r="J18" s="46">
        <f t="shared" si="0"/>
        <v>-19.200000000000003</v>
      </c>
      <c r="K18" s="46">
        <f t="shared" si="1"/>
        <v>-95.2</v>
      </c>
      <c r="L18" s="46">
        <f t="shared" si="2"/>
        <v>-15.8</v>
      </c>
      <c r="M18" s="47">
        <f t="shared" si="3"/>
        <v>0.7</v>
      </c>
      <c r="N18" s="47">
        <f t="shared" si="4"/>
        <v>0.32</v>
      </c>
      <c r="O18" s="18"/>
    </row>
    <row r="19" spans="1:15" ht="20.25" customHeight="1">
      <c r="A19" s="96" t="s">
        <v>29</v>
      </c>
      <c r="B19" s="93" t="s">
        <v>30</v>
      </c>
      <c r="C19" s="26" t="s">
        <v>116</v>
      </c>
      <c r="D19" s="80" t="s">
        <v>98</v>
      </c>
      <c r="E19" s="63">
        <v>175</v>
      </c>
      <c r="F19" s="46">
        <v>0</v>
      </c>
      <c r="G19" s="46">
        <v>0</v>
      </c>
      <c r="H19" s="46">
        <v>135.3</v>
      </c>
      <c r="I19" s="46">
        <v>4.8</v>
      </c>
      <c r="J19" s="46">
        <f t="shared" si="0"/>
        <v>-39.69999999999999</v>
      </c>
      <c r="K19" s="46">
        <f t="shared" si="1"/>
        <v>135.3</v>
      </c>
      <c r="L19" s="46">
        <f t="shared" si="2"/>
        <v>4.8</v>
      </c>
      <c r="M19" s="47">
        <f t="shared" si="3"/>
        <v>0.7731428571428572</v>
      </c>
      <c r="N19" s="47">
        <f t="shared" si="4"/>
      </c>
      <c r="O19" s="18"/>
    </row>
    <row r="20" spans="1:15" ht="18" customHeight="1">
      <c r="A20" s="94" t="s">
        <v>33</v>
      </c>
      <c r="B20" s="95" t="s">
        <v>84</v>
      </c>
      <c r="C20" s="26" t="s">
        <v>134</v>
      </c>
      <c r="D20" s="80" t="s">
        <v>34</v>
      </c>
      <c r="E20" s="63">
        <v>1233.52</v>
      </c>
      <c r="F20" s="46">
        <v>969.6</v>
      </c>
      <c r="G20" s="46">
        <v>100.6</v>
      </c>
      <c r="H20" s="46">
        <v>-2.48</v>
      </c>
      <c r="I20" s="46">
        <v>0</v>
      </c>
      <c r="J20" s="46">
        <f t="shared" si="0"/>
        <v>-1236</v>
      </c>
      <c r="K20" s="46">
        <f t="shared" si="1"/>
        <v>-972.08</v>
      </c>
      <c r="L20" s="46">
        <f t="shared" si="2"/>
        <v>-100.6</v>
      </c>
      <c r="M20" s="47">
        <f t="shared" si="3"/>
        <v>-0.002010506517932421</v>
      </c>
      <c r="N20" s="47">
        <f t="shared" si="4"/>
        <v>-0.0025577557755775576</v>
      </c>
      <c r="O20" s="18"/>
    </row>
    <row r="21" spans="1:15" ht="18" customHeight="1">
      <c r="A21" s="96" t="s">
        <v>32</v>
      </c>
      <c r="B21" s="93" t="s">
        <v>11</v>
      </c>
      <c r="C21" s="26" t="s">
        <v>135</v>
      </c>
      <c r="D21" s="80" t="s">
        <v>86</v>
      </c>
      <c r="E21" s="63">
        <v>-5</v>
      </c>
      <c r="F21" s="46">
        <v>120</v>
      </c>
      <c r="G21" s="46">
        <v>15</v>
      </c>
      <c r="H21" s="46">
        <v>160</v>
      </c>
      <c r="I21" s="46">
        <v>35</v>
      </c>
      <c r="J21" s="46">
        <f t="shared" si="0"/>
        <v>165</v>
      </c>
      <c r="K21" s="46">
        <f t="shared" si="1"/>
        <v>40</v>
      </c>
      <c r="L21" s="46">
        <f t="shared" si="2"/>
        <v>20</v>
      </c>
      <c r="M21" s="47">
        <f t="shared" si="3"/>
        <v>-32</v>
      </c>
      <c r="N21" s="47">
        <f t="shared" si="4"/>
        <v>1.3333333333333333</v>
      </c>
      <c r="O21" s="18"/>
    </row>
    <row r="22" spans="1:15" s="61" customFormat="1" ht="28.5" customHeight="1">
      <c r="A22" s="181"/>
      <c r="B22" s="181"/>
      <c r="C22" s="182"/>
      <c r="D22" s="111" t="s">
        <v>35</v>
      </c>
      <c r="E22" s="112">
        <f>E26+E29+E37+E49+E51+E56+E59+E62+E71</f>
        <v>6264278.999999999</v>
      </c>
      <c r="F22" s="103">
        <f>F26+F29+F37+F49+F51+F56+F59+F62+F71</f>
        <v>6580734.609999999</v>
      </c>
      <c r="G22" s="103">
        <f>G26+G29+G37+G49+G51+G56+G59+G62+G71</f>
        <v>631726.58</v>
      </c>
      <c r="H22" s="103">
        <f>H26+H29+H37+H49+H51+H56+H59+H62+H71</f>
        <v>7140058.100000001</v>
      </c>
      <c r="I22" s="103">
        <f>I26+I29+I37+I49+I51+I56+I59+I62+I71</f>
        <v>735719.7600000001</v>
      </c>
      <c r="J22" s="103">
        <f t="shared" si="0"/>
        <v>875779.1000000015</v>
      </c>
      <c r="K22" s="103">
        <f t="shared" si="1"/>
        <v>559323.4900000012</v>
      </c>
      <c r="L22" s="103">
        <f t="shared" si="2"/>
        <v>103993.18000000017</v>
      </c>
      <c r="M22" s="104">
        <f t="shared" si="3"/>
        <v>1.1398052513306003</v>
      </c>
      <c r="N22" s="104">
        <f t="shared" si="4"/>
        <v>1.08499408092678</v>
      </c>
      <c r="O22" s="113"/>
    </row>
    <row r="23" spans="1:14" ht="18" customHeight="1">
      <c r="A23" s="176" t="s">
        <v>33</v>
      </c>
      <c r="B23" s="178" t="s">
        <v>84</v>
      </c>
      <c r="C23" s="28" t="s">
        <v>136</v>
      </c>
      <c r="D23" s="21" t="s">
        <v>100</v>
      </c>
      <c r="E23" s="62">
        <v>124466.41</v>
      </c>
      <c r="F23" s="2">
        <v>162836.6</v>
      </c>
      <c r="G23" s="2">
        <v>15625.6</v>
      </c>
      <c r="H23" s="43">
        <v>170710.78</v>
      </c>
      <c r="I23" s="43">
        <v>16022.74</v>
      </c>
      <c r="J23" s="3">
        <f t="shared" si="0"/>
        <v>46244.369999999995</v>
      </c>
      <c r="K23" s="3">
        <f t="shared" si="1"/>
        <v>7874.179999999993</v>
      </c>
      <c r="L23" s="3">
        <f t="shared" si="2"/>
        <v>397.1399999999994</v>
      </c>
      <c r="M23" s="15">
        <f t="shared" si="3"/>
        <v>1.37154096434532</v>
      </c>
      <c r="N23" s="15">
        <f t="shared" si="4"/>
        <v>1.0483563277543255</v>
      </c>
    </row>
    <row r="24" spans="1:14" ht="18" customHeight="1">
      <c r="A24" s="144"/>
      <c r="B24" s="140"/>
      <c r="C24" s="26" t="s">
        <v>130</v>
      </c>
      <c r="D24" s="21" t="s">
        <v>36</v>
      </c>
      <c r="E24" s="62">
        <v>3971.23</v>
      </c>
      <c r="F24" s="2">
        <v>50255.369999999995</v>
      </c>
      <c r="G24" s="2">
        <v>0</v>
      </c>
      <c r="H24" s="43">
        <v>50255.37</v>
      </c>
      <c r="I24" s="43">
        <v>0</v>
      </c>
      <c r="J24" s="3">
        <f t="shared" si="0"/>
        <v>46284.14</v>
      </c>
      <c r="K24" s="3">
        <f t="shared" si="1"/>
        <v>0</v>
      </c>
      <c r="L24" s="3">
        <f t="shared" si="2"/>
        <v>0</v>
      </c>
      <c r="M24" s="15">
        <f t="shared" si="3"/>
        <v>12.654862599245071</v>
      </c>
      <c r="N24" s="15">
        <f t="shared" si="4"/>
        <v>1.0000000000000002</v>
      </c>
    </row>
    <row r="25" spans="1:14" ht="18" customHeight="1">
      <c r="A25" s="144"/>
      <c r="B25" s="140"/>
      <c r="C25" s="26" t="s">
        <v>137</v>
      </c>
      <c r="D25" s="21" t="s">
        <v>59</v>
      </c>
      <c r="E25" s="62">
        <v>119519.23000000001</v>
      </c>
      <c r="F25" s="2">
        <v>116540.4</v>
      </c>
      <c r="G25" s="2">
        <v>12820.4</v>
      </c>
      <c r="H25" s="43">
        <v>127491.33000000002</v>
      </c>
      <c r="I25" s="43">
        <v>16817.45</v>
      </c>
      <c r="J25" s="3">
        <f t="shared" si="0"/>
        <v>7972.100000000006</v>
      </c>
      <c r="K25" s="3">
        <f t="shared" si="1"/>
        <v>10950.930000000022</v>
      </c>
      <c r="L25" s="3">
        <f t="shared" si="2"/>
        <v>3997.050000000001</v>
      </c>
      <c r="M25" s="15">
        <f t="shared" si="3"/>
        <v>1.066701400268392</v>
      </c>
      <c r="N25" s="15">
        <f t="shared" si="4"/>
        <v>1.093966813225285</v>
      </c>
    </row>
    <row r="26" spans="1:14" ht="18" customHeight="1">
      <c r="A26" s="177"/>
      <c r="B26" s="179"/>
      <c r="C26" s="106"/>
      <c r="D26" s="107" t="s">
        <v>9</v>
      </c>
      <c r="E26" s="114">
        <f>SUM(E23:E25)</f>
        <v>247956.87</v>
      </c>
      <c r="F26" s="115">
        <f>SUM(F23:F25)</f>
        <v>329632.37</v>
      </c>
      <c r="G26" s="115">
        <f>SUM(G23:G25)</f>
        <v>28446</v>
      </c>
      <c r="H26" s="115">
        <f>SUM(H23:H25)</f>
        <v>348457.48</v>
      </c>
      <c r="I26" s="115">
        <f>SUM(I23:I25)</f>
        <v>32840.19</v>
      </c>
      <c r="J26" s="115">
        <f t="shared" si="0"/>
        <v>100500.60999999999</v>
      </c>
      <c r="K26" s="115">
        <f t="shared" si="1"/>
        <v>18825.109999999986</v>
      </c>
      <c r="L26" s="115">
        <f t="shared" si="2"/>
        <v>4394.190000000002</v>
      </c>
      <c r="M26" s="36">
        <f t="shared" si="3"/>
        <v>1.405314883995753</v>
      </c>
      <c r="N26" s="36">
        <f t="shared" si="4"/>
        <v>1.0571094094915496</v>
      </c>
    </row>
    <row r="27" spans="1:14" ht="18.75" customHeight="1">
      <c r="A27" s="134">
        <v>951</v>
      </c>
      <c r="B27" s="134" t="s">
        <v>11</v>
      </c>
      <c r="C27" s="29" t="s">
        <v>138</v>
      </c>
      <c r="D27" s="83" t="s">
        <v>38</v>
      </c>
      <c r="E27" s="62">
        <v>83534.69</v>
      </c>
      <c r="F27" s="2">
        <v>91712.1</v>
      </c>
      <c r="G27" s="2">
        <v>15169.1</v>
      </c>
      <c r="H27" s="43">
        <v>104333.8</v>
      </c>
      <c r="I27" s="43">
        <v>8308.01</v>
      </c>
      <c r="J27" s="2">
        <f t="shared" si="0"/>
        <v>20799.11</v>
      </c>
      <c r="K27" s="2">
        <f t="shared" si="1"/>
        <v>12621.699999999997</v>
      </c>
      <c r="L27" s="2">
        <f t="shared" si="2"/>
        <v>-6861.09</v>
      </c>
      <c r="M27" s="15">
        <f t="shared" si="3"/>
        <v>1.2489876960098851</v>
      </c>
      <c r="N27" s="15">
        <f t="shared" si="4"/>
        <v>1.1376230617334027</v>
      </c>
    </row>
    <row r="28" spans="1:14" ht="18" customHeight="1">
      <c r="A28" s="134"/>
      <c r="B28" s="134"/>
      <c r="C28" s="29" t="s">
        <v>139</v>
      </c>
      <c r="D28" s="21" t="s">
        <v>39</v>
      </c>
      <c r="E28" s="62">
        <v>19234.3</v>
      </c>
      <c r="F28" s="2">
        <v>14224.9</v>
      </c>
      <c r="G28" s="2">
        <v>1708.8</v>
      </c>
      <c r="H28" s="43">
        <v>12376.38</v>
      </c>
      <c r="I28" s="43">
        <v>839.98</v>
      </c>
      <c r="J28" s="2">
        <f t="shared" si="0"/>
        <v>-6857.92</v>
      </c>
      <c r="K28" s="2">
        <f t="shared" si="1"/>
        <v>-1848.5200000000004</v>
      </c>
      <c r="L28" s="2">
        <f t="shared" si="2"/>
        <v>-868.8199999999999</v>
      </c>
      <c r="M28" s="15">
        <f t="shared" si="3"/>
        <v>0.6434536219150164</v>
      </c>
      <c r="N28" s="15">
        <f t="shared" si="4"/>
        <v>0.8700504045722641</v>
      </c>
    </row>
    <row r="29" spans="1:14" ht="15.75">
      <c r="A29" s="134"/>
      <c r="B29" s="134"/>
      <c r="C29" s="106"/>
      <c r="D29" s="116" t="s">
        <v>9</v>
      </c>
      <c r="E29" s="114">
        <f>E27+E28</f>
        <v>102768.99</v>
      </c>
      <c r="F29" s="115">
        <f>F27+F28</f>
        <v>105937</v>
      </c>
      <c r="G29" s="115">
        <f>G27+G28</f>
        <v>16877.9</v>
      </c>
      <c r="H29" s="115">
        <f>H27+H28</f>
        <v>116710.18000000001</v>
      </c>
      <c r="I29" s="115">
        <f>I27+I28</f>
        <v>9147.99</v>
      </c>
      <c r="J29" s="115">
        <f t="shared" si="0"/>
        <v>13941.190000000002</v>
      </c>
      <c r="K29" s="115">
        <f t="shared" si="1"/>
        <v>10773.180000000008</v>
      </c>
      <c r="L29" s="115">
        <f t="shared" si="2"/>
        <v>-7729.910000000002</v>
      </c>
      <c r="M29" s="36">
        <f t="shared" si="3"/>
        <v>1.1356556097320798</v>
      </c>
      <c r="N29" s="36">
        <f t="shared" si="4"/>
        <v>1.101694214485968</v>
      </c>
    </row>
    <row r="30" spans="1:14" ht="18.75" customHeight="1">
      <c r="A30" s="161" t="s">
        <v>40</v>
      </c>
      <c r="B30" s="134" t="s">
        <v>41</v>
      </c>
      <c r="C30" s="26" t="s">
        <v>123</v>
      </c>
      <c r="D30" s="21" t="s">
        <v>42</v>
      </c>
      <c r="E30" s="62">
        <v>1336</v>
      </c>
      <c r="F30" s="2">
        <v>496</v>
      </c>
      <c r="G30" s="2">
        <v>0</v>
      </c>
      <c r="H30" s="43">
        <v>3566.51</v>
      </c>
      <c r="I30" s="43">
        <v>0</v>
      </c>
      <c r="J30" s="2">
        <f t="shared" si="0"/>
        <v>2230.51</v>
      </c>
      <c r="K30" s="2">
        <f t="shared" si="1"/>
        <v>3070.51</v>
      </c>
      <c r="L30" s="2">
        <f t="shared" si="2"/>
        <v>0</v>
      </c>
      <c r="M30" s="15">
        <f t="shared" si="3"/>
        <v>2.669543413173653</v>
      </c>
      <c r="N30" s="15">
        <f t="shared" si="4"/>
        <v>7.1905443548387105</v>
      </c>
    </row>
    <row r="31" spans="1:14" ht="17.25" customHeight="1">
      <c r="A31" s="161"/>
      <c r="B31" s="134"/>
      <c r="C31" s="26" t="s">
        <v>124</v>
      </c>
      <c r="D31" s="84" t="s">
        <v>43</v>
      </c>
      <c r="E31" s="62">
        <v>68334.81</v>
      </c>
      <c r="F31" s="2">
        <v>100081.7</v>
      </c>
      <c r="G31" s="2">
        <v>10281.7</v>
      </c>
      <c r="H31" s="43">
        <v>82502.2</v>
      </c>
      <c r="I31" s="43">
        <v>7702.830000000001</v>
      </c>
      <c r="J31" s="2">
        <f t="shared" si="0"/>
        <v>14167.39</v>
      </c>
      <c r="K31" s="2">
        <f t="shared" si="1"/>
        <v>-17579.5</v>
      </c>
      <c r="L31" s="2">
        <f t="shared" si="2"/>
        <v>-2578.87</v>
      </c>
      <c r="M31" s="15">
        <f t="shared" si="3"/>
        <v>1.2073231783332683</v>
      </c>
      <c r="N31" s="15">
        <f t="shared" si="4"/>
        <v>0.8243485072695608</v>
      </c>
    </row>
    <row r="32" spans="1:14" ht="15.75" customHeight="1">
      <c r="A32" s="161"/>
      <c r="B32" s="134"/>
      <c r="C32" s="28" t="s">
        <v>125</v>
      </c>
      <c r="D32" s="83" t="s">
        <v>44</v>
      </c>
      <c r="E32" s="62">
        <v>5529.27</v>
      </c>
      <c r="F32" s="2">
        <v>557</v>
      </c>
      <c r="G32" s="2">
        <v>46.5</v>
      </c>
      <c r="H32" s="43">
        <v>7997.66</v>
      </c>
      <c r="I32" s="43">
        <v>40.87</v>
      </c>
      <c r="J32" s="2">
        <f t="shared" si="0"/>
        <v>2468.3899999999994</v>
      </c>
      <c r="K32" s="2">
        <f t="shared" si="1"/>
        <v>7440.66</v>
      </c>
      <c r="L32" s="2">
        <f t="shared" si="2"/>
        <v>-5.630000000000003</v>
      </c>
      <c r="M32" s="15">
        <f t="shared" si="3"/>
        <v>1.4464224029573522</v>
      </c>
      <c r="N32" s="15">
        <f t="shared" si="4"/>
        <v>14.358456014362657</v>
      </c>
    </row>
    <row r="33" spans="1:14" ht="15.75" customHeight="1">
      <c r="A33" s="161"/>
      <c r="B33" s="134"/>
      <c r="C33" s="28" t="s">
        <v>122</v>
      </c>
      <c r="D33" s="83" t="s">
        <v>45</v>
      </c>
      <c r="E33" s="78">
        <f>E34+E36+E35</f>
        <v>92510.46</v>
      </c>
      <c r="F33" s="2">
        <f>F34+F36+F35</f>
        <v>200263.99999999997</v>
      </c>
      <c r="G33" s="2">
        <f>G34+G36+G35</f>
        <v>6962</v>
      </c>
      <c r="H33" s="2">
        <f>H34+H36+H35</f>
        <v>227238.55</v>
      </c>
      <c r="I33" s="2">
        <f>I34+I36+I35</f>
        <v>5196.33</v>
      </c>
      <c r="J33" s="3">
        <f t="shared" si="0"/>
        <v>134728.08999999997</v>
      </c>
      <c r="K33" s="3">
        <f t="shared" si="1"/>
        <v>26974.550000000017</v>
      </c>
      <c r="L33" s="3">
        <f t="shared" si="2"/>
        <v>-1765.67</v>
      </c>
      <c r="M33" s="15">
        <f t="shared" si="3"/>
        <v>2.4563552056707962</v>
      </c>
      <c r="N33" s="15">
        <f t="shared" si="4"/>
        <v>1.1346949526624857</v>
      </c>
    </row>
    <row r="34" spans="1:14" s="92" customFormat="1" ht="15.75" customHeight="1">
      <c r="A34" s="161"/>
      <c r="B34" s="134"/>
      <c r="C34" s="64" t="s">
        <v>119</v>
      </c>
      <c r="D34" s="85" t="s">
        <v>46</v>
      </c>
      <c r="E34" s="91">
        <v>59009.91</v>
      </c>
      <c r="F34" s="4">
        <v>163317.8</v>
      </c>
      <c r="G34" s="4">
        <v>2650.9</v>
      </c>
      <c r="H34" s="79">
        <v>187558.41</v>
      </c>
      <c r="I34" s="79">
        <v>1192.97</v>
      </c>
      <c r="J34" s="4">
        <f t="shared" si="0"/>
        <v>128548.5</v>
      </c>
      <c r="K34" s="4">
        <f t="shared" si="1"/>
        <v>24240.610000000015</v>
      </c>
      <c r="L34" s="4">
        <f t="shared" si="2"/>
        <v>-1457.93</v>
      </c>
      <c r="M34" s="36">
        <f t="shared" si="3"/>
        <v>3.178422234502645</v>
      </c>
      <c r="N34" s="36">
        <f t="shared" si="4"/>
        <v>1.1484260135759852</v>
      </c>
    </row>
    <row r="35" spans="1:14" s="92" customFormat="1" ht="15.75" customHeight="1">
      <c r="A35" s="161"/>
      <c r="B35" s="134"/>
      <c r="C35" s="64" t="s">
        <v>120</v>
      </c>
      <c r="D35" s="85" t="s">
        <v>47</v>
      </c>
      <c r="E35" s="91">
        <v>1682.61</v>
      </c>
      <c r="F35" s="4">
        <v>1867.8</v>
      </c>
      <c r="G35" s="4">
        <v>0</v>
      </c>
      <c r="H35" s="79">
        <v>1310.86</v>
      </c>
      <c r="I35" s="79">
        <v>286.69</v>
      </c>
      <c r="J35" s="4">
        <f t="shared" si="0"/>
        <v>-371.75</v>
      </c>
      <c r="K35" s="4">
        <f t="shared" si="1"/>
        <v>-556.94</v>
      </c>
      <c r="L35" s="4">
        <f t="shared" si="2"/>
        <v>286.69</v>
      </c>
      <c r="M35" s="36">
        <f t="shared" si="3"/>
        <v>0.7790634787621612</v>
      </c>
      <c r="N35" s="36">
        <f t="shared" si="4"/>
        <v>0.7018203233750937</v>
      </c>
    </row>
    <row r="36" spans="1:14" s="92" customFormat="1" ht="15.75" customHeight="1">
      <c r="A36" s="161"/>
      <c r="B36" s="134"/>
      <c r="C36" s="64" t="s">
        <v>121</v>
      </c>
      <c r="D36" s="85" t="s">
        <v>48</v>
      </c>
      <c r="E36" s="91">
        <v>31817.94</v>
      </c>
      <c r="F36" s="4">
        <v>35078.4</v>
      </c>
      <c r="G36" s="4">
        <v>4311.1</v>
      </c>
      <c r="H36" s="79">
        <v>38369.28</v>
      </c>
      <c r="I36" s="79">
        <v>3716.67</v>
      </c>
      <c r="J36" s="4">
        <f t="shared" si="0"/>
        <v>6551.34</v>
      </c>
      <c r="K36" s="4">
        <f t="shared" si="1"/>
        <v>3290.8799999999974</v>
      </c>
      <c r="L36" s="4">
        <f t="shared" si="2"/>
        <v>-594.4300000000003</v>
      </c>
      <c r="M36" s="36">
        <f t="shared" si="3"/>
        <v>1.2059008219891043</v>
      </c>
      <c r="N36" s="36">
        <f t="shared" si="4"/>
        <v>1.0938149972632731</v>
      </c>
    </row>
    <row r="37" spans="1:14" ht="15.75">
      <c r="A37" s="161"/>
      <c r="B37" s="161"/>
      <c r="C37" s="106"/>
      <c r="D37" s="116" t="s">
        <v>9</v>
      </c>
      <c r="E37" s="114">
        <f>SUM(E30:E33)</f>
        <v>167710.54</v>
      </c>
      <c r="F37" s="115">
        <f>SUM(F30:F33)</f>
        <v>301398.69999999995</v>
      </c>
      <c r="G37" s="115">
        <f>SUM(G30:G33)</f>
        <v>17290.2</v>
      </c>
      <c r="H37" s="115">
        <f>SUM(H30:H33)</f>
        <v>321304.92</v>
      </c>
      <c r="I37" s="115">
        <f>SUM(I30:I33)</f>
        <v>12940.03</v>
      </c>
      <c r="J37" s="115">
        <f t="shared" si="0"/>
        <v>153594.37999999998</v>
      </c>
      <c r="K37" s="115">
        <f aca="true" t="shared" si="5" ref="K37:K58">H37-F37</f>
        <v>19906.22000000003</v>
      </c>
      <c r="L37" s="115">
        <f aca="true" t="shared" si="6" ref="L37:L58">I37-G37</f>
        <v>-4350.17</v>
      </c>
      <c r="M37" s="36">
        <f t="shared" si="3"/>
        <v>1.9158302155606914</v>
      </c>
      <c r="N37" s="36">
        <f t="shared" si="4"/>
        <v>1.0660461375579922</v>
      </c>
    </row>
    <row r="38" spans="1:14" ht="31.5" customHeight="1">
      <c r="A38" s="161" t="s">
        <v>83</v>
      </c>
      <c r="B38" s="134" t="s">
        <v>19</v>
      </c>
      <c r="C38" s="28" t="s">
        <v>142</v>
      </c>
      <c r="D38" s="83" t="s">
        <v>50</v>
      </c>
      <c r="E38" s="62">
        <v>290505.15</v>
      </c>
      <c r="F38" s="2">
        <v>326627.4</v>
      </c>
      <c r="G38" s="2">
        <v>17826.9</v>
      </c>
      <c r="H38" s="43">
        <v>283575.71</v>
      </c>
      <c r="I38" s="43">
        <v>7125.85</v>
      </c>
      <c r="J38" s="3">
        <f t="shared" si="0"/>
        <v>-6929.440000000002</v>
      </c>
      <c r="K38" s="3">
        <f t="shared" si="5"/>
        <v>-43051.69</v>
      </c>
      <c r="L38" s="3">
        <f t="shared" si="6"/>
        <v>-10701.050000000001</v>
      </c>
      <c r="M38" s="15">
        <f t="shared" si="3"/>
        <v>0.9761469288926548</v>
      </c>
      <c r="N38" s="15">
        <f t="shared" si="4"/>
        <v>0.8681932685377896</v>
      </c>
    </row>
    <row r="39" spans="1:14" ht="27" customHeight="1">
      <c r="A39" s="161"/>
      <c r="B39" s="134"/>
      <c r="C39" s="29" t="s">
        <v>140</v>
      </c>
      <c r="D39" s="83" t="s">
        <v>51</v>
      </c>
      <c r="E39" s="62">
        <v>83886.42</v>
      </c>
      <c r="F39" s="2">
        <v>254266</v>
      </c>
      <c r="G39" s="2">
        <v>43361.4</v>
      </c>
      <c r="H39" s="43">
        <v>190093.91</v>
      </c>
      <c r="I39" s="43">
        <v>-32102.11</v>
      </c>
      <c r="J39" s="3">
        <f t="shared" si="0"/>
        <v>106207.49</v>
      </c>
      <c r="K39" s="3">
        <f t="shared" si="5"/>
        <v>-64172.09</v>
      </c>
      <c r="L39" s="3">
        <f t="shared" si="6"/>
        <v>-75463.51000000001</v>
      </c>
      <c r="M39" s="15">
        <f t="shared" si="3"/>
        <v>2.266086811190655</v>
      </c>
      <c r="N39" s="15">
        <f t="shared" si="4"/>
        <v>0.7476182816420599</v>
      </c>
    </row>
    <row r="40" spans="1:14" ht="31.5" customHeight="1">
      <c r="A40" s="161"/>
      <c r="B40" s="134"/>
      <c r="C40" s="26" t="s">
        <v>141</v>
      </c>
      <c r="D40" s="21" t="s">
        <v>52</v>
      </c>
      <c r="E40" s="62">
        <v>51295.95</v>
      </c>
      <c r="F40" s="2">
        <v>43031.42</v>
      </c>
      <c r="G40" s="2">
        <v>2396.2</v>
      </c>
      <c r="H40" s="43">
        <v>43122.14</v>
      </c>
      <c r="I40" s="43">
        <v>1606.7</v>
      </c>
      <c r="J40" s="2">
        <f t="shared" si="0"/>
        <v>-8173.809999999998</v>
      </c>
      <c r="K40" s="2">
        <f t="shared" si="5"/>
        <v>90.72000000000116</v>
      </c>
      <c r="L40" s="2">
        <f t="shared" si="6"/>
        <v>-789.4999999999998</v>
      </c>
      <c r="M40" s="15">
        <f t="shared" si="3"/>
        <v>0.8406538917789806</v>
      </c>
      <c r="N40" s="15">
        <f t="shared" si="4"/>
        <v>1.0021082269653199</v>
      </c>
    </row>
    <row r="41" spans="1:14" ht="21.75" customHeight="1">
      <c r="A41" s="164"/>
      <c r="B41" s="135"/>
      <c r="C41" s="30" t="s">
        <v>143</v>
      </c>
      <c r="D41" s="86" t="s">
        <v>87</v>
      </c>
      <c r="E41" s="62">
        <v>4764.1900000000005</v>
      </c>
      <c r="F41" s="2">
        <v>2948.3</v>
      </c>
      <c r="G41" s="2">
        <v>499.7</v>
      </c>
      <c r="H41" s="43">
        <v>3124.76</v>
      </c>
      <c r="I41" s="43">
        <v>10.82</v>
      </c>
      <c r="J41" s="2">
        <f t="shared" si="0"/>
        <v>-1639.4300000000003</v>
      </c>
      <c r="K41" s="2">
        <f t="shared" si="5"/>
        <v>176.46000000000004</v>
      </c>
      <c r="L41" s="2">
        <f t="shared" si="6"/>
        <v>-488.88</v>
      </c>
      <c r="M41" s="15">
        <f t="shared" si="3"/>
        <v>0.655884840864869</v>
      </c>
      <c r="N41" s="15">
        <f t="shared" si="4"/>
        <v>1.0598514398127734</v>
      </c>
    </row>
    <row r="42" spans="1:14" ht="18" customHeight="1">
      <c r="A42" s="165"/>
      <c r="B42" s="168"/>
      <c r="C42" s="31" t="s">
        <v>144</v>
      </c>
      <c r="D42" s="87" t="s">
        <v>91</v>
      </c>
      <c r="E42" s="62">
        <v>64.83</v>
      </c>
      <c r="F42" s="2">
        <v>0</v>
      </c>
      <c r="G42" s="2">
        <v>0</v>
      </c>
      <c r="H42" s="43">
        <v>292.59000000000003</v>
      </c>
      <c r="I42" s="43">
        <v>10.959999999999999</v>
      </c>
      <c r="J42" s="2">
        <f t="shared" si="0"/>
        <v>227.76000000000005</v>
      </c>
      <c r="K42" s="2">
        <f t="shared" si="5"/>
        <v>292.59000000000003</v>
      </c>
      <c r="L42" s="2">
        <f t="shared" si="6"/>
        <v>10.959999999999999</v>
      </c>
      <c r="M42" s="15">
        <f t="shared" si="3"/>
        <v>4.5131883387320695</v>
      </c>
      <c r="N42" s="15">
        <f t="shared" si="4"/>
      </c>
    </row>
    <row r="43" spans="1:14" ht="31.5" customHeight="1">
      <c r="A43" s="161"/>
      <c r="B43" s="134"/>
      <c r="C43" s="28" t="s">
        <v>145</v>
      </c>
      <c r="D43" s="83" t="s">
        <v>53</v>
      </c>
      <c r="E43" s="62">
        <v>482731.39</v>
      </c>
      <c r="F43" s="2">
        <v>104142</v>
      </c>
      <c r="G43" s="2">
        <v>10302</v>
      </c>
      <c r="H43" s="43">
        <v>204599.06</v>
      </c>
      <c r="I43" s="43">
        <v>14863.53</v>
      </c>
      <c r="J43" s="2">
        <f t="shared" si="0"/>
        <v>-278132.33</v>
      </c>
      <c r="K43" s="2">
        <f t="shared" si="5"/>
        <v>100457.06</v>
      </c>
      <c r="L43" s="2">
        <f t="shared" si="6"/>
        <v>4561.530000000001</v>
      </c>
      <c r="M43" s="15">
        <f t="shared" si="3"/>
        <v>0.4238362456603454</v>
      </c>
      <c r="N43" s="15">
        <f t="shared" si="4"/>
        <v>1.964616197115477</v>
      </c>
    </row>
    <row r="44" spans="1:14" ht="30" customHeight="1">
      <c r="A44" s="166"/>
      <c r="B44" s="157"/>
      <c r="C44" s="39" t="s">
        <v>146</v>
      </c>
      <c r="D44" s="88" t="s">
        <v>108</v>
      </c>
      <c r="E44" s="62"/>
      <c r="F44" s="24">
        <v>0</v>
      </c>
      <c r="G44" s="24">
        <v>0</v>
      </c>
      <c r="H44" s="43">
        <v>17756.19</v>
      </c>
      <c r="I44" s="43">
        <v>5816.19</v>
      </c>
      <c r="J44" s="2">
        <f t="shared" si="0"/>
        <v>17756.19</v>
      </c>
      <c r="K44" s="2">
        <f t="shared" si="5"/>
        <v>17756.19</v>
      </c>
      <c r="L44" s="2">
        <f t="shared" si="6"/>
        <v>5816.19</v>
      </c>
      <c r="M44" s="15">
        <f t="shared" si="3"/>
      </c>
      <c r="N44" s="15">
        <f t="shared" si="4"/>
      </c>
    </row>
    <row r="45" spans="1:14" ht="34.5" customHeight="1">
      <c r="A45" s="161"/>
      <c r="B45" s="134"/>
      <c r="C45" s="28" t="s">
        <v>147</v>
      </c>
      <c r="D45" s="83" t="s">
        <v>54</v>
      </c>
      <c r="E45" s="62">
        <v>118533.17</v>
      </c>
      <c r="F45" s="2">
        <v>45272.2</v>
      </c>
      <c r="G45" s="2">
        <v>5122.2</v>
      </c>
      <c r="H45" s="43">
        <v>95927.94</v>
      </c>
      <c r="I45" s="43">
        <v>8816.47</v>
      </c>
      <c r="J45" s="2">
        <f t="shared" si="0"/>
        <v>-22605.229999999996</v>
      </c>
      <c r="K45" s="2">
        <f t="shared" si="5"/>
        <v>50655.740000000005</v>
      </c>
      <c r="L45" s="2">
        <f t="shared" si="6"/>
        <v>3694.2699999999995</v>
      </c>
      <c r="M45" s="15">
        <f t="shared" si="3"/>
        <v>0.80929194756202</v>
      </c>
      <c r="N45" s="15">
        <f t="shared" si="4"/>
        <v>2.1189149190894194</v>
      </c>
    </row>
    <row r="46" spans="1:14" ht="36.75" customHeight="1">
      <c r="A46" s="167"/>
      <c r="B46" s="169"/>
      <c r="C46" s="37" t="s">
        <v>148</v>
      </c>
      <c r="D46" s="83" t="s">
        <v>109</v>
      </c>
      <c r="E46" s="62"/>
      <c r="F46" s="38">
        <v>0</v>
      </c>
      <c r="G46" s="38">
        <v>0</v>
      </c>
      <c r="H46" s="43">
        <v>4046.11</v>
      </c>
      <c r="I46" s="43">
        <v>0</v>
      </c>
      <c r="J46" s="2">
        <f t="shared" si="0"/>
        <v>4046.11</v>
      </c>
      <c r="K46" s="2">
        <f t="shared" si="5"/>
        <v>4046.11</v>
      </c>
      <c r="L46" s="2">
        <f t="shared" si="6"/>
        <v>0</v>
      </c>
      <c r="M46" s="15">
        <f t="shared" si="3"/>
      </c>
      <c r="N46" s="42"/>
    </row>
    <row r="47" spans="1:14" ht="18" customHeight="1">
      <c r="A47" s="166"/>
      <c r="B47" s="157"/>
      <c r="C47" s="26" t="s">
        <v>137</v>
      </c>
      <c r="D47" s="21" t="s">
        <v>59</v>
      </c>
      <c r="E47" s="62">
        <v>12778.449999999999</v>
      </c>
      <c r="F47" s="24">
        <v>14007.9</v>
      </c>
      <c r="G47" s="24">
        <v>1944.2</v>
      </c>
      <c r="H47" s="43">
        <v>12981.01</v>
      </c>
      <c r="I47" s="43">
        <v>1551.2</v>
      </c>
      <c r="J47" s="2">
        <f t="shared" si="0"/>
        <v>202.5600000000013</v>
      </c>
      <c r="K47" s="2">
        <f t="shared" si="5"/>
        <v>-1026.8899999999994</v>
      </c>
      <c r="L47" s="2">
        <f t="shared" si="6"/>
        <v>-393</v>
      </c>
      <c r="M47" s="15">
        <f t="shared" si="3"/>
        <v>1.0158516878025114</v>
      </c>
      <c r="N47" s="15">
        <f aca="true" t="shared" si="7" ref="N47:N82">_xlfn.IFERROR(H47/F47,"")</f>
        <v>0.926692080897208</v>
      </c>
    </row>
    <row r="48" spans="1:14" ht="27" customHeight="1">
      <c r="A48" s="166"/>
      <c r="B48" s="157"/>
      <c r="C48" s="26" t="s">
        <v>149</v>
      </c>
      <c r="D48" s="21" t="s">
        <v>106</v>
      </c>
      <c r="E48" s="62">
        <v>625.31</v>
      </c>
      <c r="F48" s="24">
        <v>0</v>
      </c>
      <c r="G48" s="24">
        <v>0</v>
      </c>
      <c r="H48" s="43">
        <v>44116.41</v>
      </c>
      <c r="I48" s="43">
        <v>4113.58</v>
      </c>
      <c r="J48" s="2">
        <f t="shared" si="0"/>
        <v>43491.100000000006</v>
      </c>
      <c r="K48" s="2">
        <f t="shared" si="5"/>
        <v>44116.41</v>
      </c>
      <c r="L48" s="2">
        <f t="shared" si="6"/>
        <v>4113.58</v>
      </c>
      <c r="M48" s="15">
        <f t="shared" si="3"/>
        <v>70.55126257376342</v>
      </c>
      <c r="N48" s="15">
        <f t="shared" si="7"/>
      </c>
    </row>
    <row r="49" spans="1:14" ht="18" customHeight="1">
      <c r="A49" s="161"/>
      <c r="B49" s="161"/>
      <c r="C49" s="117"/>
      <c r="D49" s="116" t="s">
        <v>9</v>
      </c>
      <c r="E49" s="114">
        <f>SUM(E38:E48)</f>
        <v>1045184.8600000001</v>
      </c>
      <c r="F49" s="115">
        <f>SUM(F38:F48)</f>
        <v>790295.2200000001</v>
      </c>
      <c r="G49" s="115">
        <f>SUM(G38:G48)</f>
        <v>81452.59999999999</v>
      </c>
      <c r="H49" s="115">
        <f>SUM(H38:H48)</f>
        <v>899635.8300000001</v>
      </c>
      <c r="I49" s="115">
        <f>SUM(I38:I48)</f>
        <v>11813.189999999997</v>
      </c>
      <c r="J49" s="115">
        <f t="shared" si="0"/>
        <v>-145549.03000000003</v>
      </c>
      <c r="K49" s="115">
        <f t="shared" si="5"/>
        <v>109340.60999999999</v>
      </c>
      <c r="L49" s="115">
        <f t="shared" si="6"/>
        <v>-69639.40999999999</v>
      </c>
      <c r="M49" s="15">
        <f t="shared" si="3"/>
        <v>0.8607432660285569</v>
      </c>
      <c r="N49" s="15">
        <f t="shared" si="7"/>
        <v>1.1383541330289204</v>
      </c>
    </row>
    <row r="50" spans="1:14" ht="18" customHeight="1">
      <c r="A50" s="161" t="s">
        <v>55</v>
      </c>
      <c r="B50" s="134" t="s">
        <v>56</v>
      </c>
      <c r="C50" s="26" t="s">
        <v>130</v>
      </c>
      <c r="D50" s="21" t="s">
        <v>36</v>
      </c>
      <c r="E50" s="59">
        <v>8187.13</v>
      </c>
      <c r="F50" s="2">
        <v>2731.14</v>
      </c>
      <c r="G50" s="2">
        <v>0</v>
      </c>
      <c r="H50" s="55">
        <v>2731.14</v>
      </c>
      <c r="I50" s="55">
        <v>0</v>
      </c>
      <c r="J50" s="3">
        <f t="shared" si="0"/>
        <v>-5455.99</v>
      </c>
      <c r="K50" s="3">
        <f t="shared" si="5"/>
        <v>0</v>
      </c>
      <c r="L50" s="3">
        <f t="shared" si="6"/>
        <v>0</v>
      </c>
      <c r="M50" s="15">
        <f t="shared" si="3"/>
        <v>0.3335894263313273</v>
      </c>
      <c r="N50" s="15">
        <f t="shared" si="7"/>
        <v>1</v>
      </c>
    </row>
    <row r="51" spans="1:14" ht="18" customHeight="1">
      <c r="A51" s="161"/>
      <c r="B51" s="134"/>
      <c r="C51" s="117"/>
      <c r="D51" s="118" t="s">
        <v>9</v>
      </c>
      <c r="E51" s="119">
        <f>SUM(E50:E50)</f>
        <v>8187.13</v>
      </c>
      <c r="F51" s="120">
        <f>SUM(F50:F50)</f>
        <v>2731.14</v>
      </c>
      <c r="G51" s="120">
        <f>SUM(G50:G50)</f>
        <v>0</v>
      </c>
      <c r="H51" s="120">
        <f>SUM(H50:H50)</f>
        <v>2731.14</v>
      </c>
      <c r="I51" s="120">
        <f>SUM(I50:I50)</f>
        <v>0</v>
      </c>
      <c r="J51" s="121">
        <f t="shared" si="0"/>
        <v>-5455.99</v>
      </c>
      <c r="K51" s="121">
        <f t="shared" si="5"/>
        <v>0</v>
      </c>
      <c r="L51" s="121">
        <f t="shared" si="6"/>
        <v>0</v>
      </c>
      <c r="M51" s="15">
        <f t="shared" si="3"/>
        <v>0.3335894263313273</v>
      </c>
      <c r="N51" s="15">
        <f t="shared" si="7"/>
        <v>1</v>
      </c>
    </row>
    <row r="52" spans="1:14" ht="18" customHeight="1">
      <c r="A52" s="172" t="s">
        <v>58</v>
      </c>
      <c r="B52" s="171" t="s">
        <v>85</v>
      </c>
      <c r="C52" s="49" t="s">
        <v>126</v>
      </c>
      <c r="D52" s="89" t="s">
        <v>93</v>
      </c>
      <c r="E52" s="59">
        <v>415629.19</v>
      </c>
      <c r="F52" s="2">
        <v>636054.38</v>
      </c>
      <c r="G52" s="2">
        <v>71666.32</v>
      </c>
      <c r="H52" s="55">
        <v>538049.14</v>
      </c>
      <c r="I52" s="55">
        <v>50657.95</v>
      </c>
      <c r="J52" s="3">
        <f t="shared" si="0"/>
        <v>122419.95000000001</v>
      </c>
      <c r="K52" s="3">
        <f t="shared" si="5"/>
        <v>-98005.23999999999</v>
      </c>
      <c r="L52" s="3">
        <f t="shared" si="6"/>
        <v>-21008.37000000001</v>
      </c>
      <c r="M52" s="15">
        <f t="shared" si="3"/>
        <v>1.294541271271154</v>
      </c>
      <c r="N52" s="15">
        <f t="shared" si="7"/>
        <v>0.8459168852826704</v>
      </c>
    </row>
    <row r="53" spans="1:14" ht="18" customHeight="1">
      <c r="A53" s="144"/>
      <c r="B53" s="140"/>
      <c r="C53" s="49" t="s">
        <v>127</v>
      </c>
      <c r="D53" s="89" t="s">
        <v>88</v>
      </c>
      <c r="E53" s="59">
        <v>257854.78</v>
      </c>
      <c r="F53" s="23">
        <v>415818.14</v>
      </c>
      <c r="G53" s="23">
        <v>46793.44</v>
      </c>
      <c r="H53" s="55">
        <v>338039.54</v>
      </c>
      <c r="I53" s="55">
        <v>27713.96</v>
      </c>
      <c r="J53" s="43">
        <f t="shared" si="0"/>
        <v>80184.75999999998</v>
      </c>
      <c r="K53" s="43">
        <f t="shared" si="5"/>
        <v>-77778.60000000003</v>
      </c>
      <c r="L53" s="43">
        <f t="shared" si="6"/>
        <v>-19079.480000000003</v>
      </c>
      <c r="M53" s="15">
        <f t="shared" si="3"/>
        <v>1.3109686777960834</v>
      </c>
      <c r="N53" s="15">
        <f t="shared" si="7"/>
        <v>0.8129504403054661</v>
      </c>
    </row>
    <row r="54" spans="1:14" ht="18" customHeight="1">
      <c r="A54" s="144"/>
      <c r="B54" s="140"/>
      <c r="C54" s="49" t="s">
        <v>128</v>
      </c>
      <c r="D54" s="89" t="s">
        <v>89</v>
      </c>
      <c r="E54" s="59">
        <v>3737745.93</v>
      </c>
      <c r="F54" s="2">
        <v>3830717.66</v>
      </c>
      <c r="G54" s="2">
        <v>351900.12</v>
      </c>
      <c r="H54" s="55">
        <v>3910144.31</v>
      </c>
      <c r="I54" s="55">
        <v>341121.78</v>
      </c>
      <c r="J54" s="3">
        <f t="shared" si="0"/>
        <v>172398.3799999999</v>
      </c>
      <c r="K54" s="3">
        <f t="shared" si="5"/>
        <v>79426.6499999999</v>
      </c>
      <c r="L54" s="3">
        <f t="shared" si="6"/>
        <v>-10778.339999999967</v>
      </c>
      <c r="M54" s="15">
        <f t="shared" si="3"/>
        <v>1.0461236218910148</v>
      </c>
      <c r="N54" s="15">
        <f t="shared" si="7"/>
        <v>1.0207341435860349</v>
      </c>
    </row>
    <row r="55" spans="1:14" ht="18" customHeight="1">
      <c r="A55" s="144"/>
      <c r="B55" s="140"/>
      <c r="C55" s="49" t="s">
        <v>129</v>
      </c>
      <c r="D55" s="89" t="s">
        <v>90</v>
      </c>
      <c r="E55" s="59">
        <v>1752.63</v>
      </c>
      <c r="F55" s="2">
        <v>0</v>
      </c>
      <c r="G55" s="2">
        <v>0</v>
      </c>
      <c r="H55" s="55">
        <v>1161.15</v>
      </c>
      <c r="I55" s="55">
        <v>116.47</v>
      </c>
      <c r="J55" s="3">
        <f t="shared" si="0"/>
        <v>-591.48</v>
      </c>
      <c r="K55" s="3">
        <f t="shared" si="5"/>
        <v>1161.15</v>
      </c>
      <c r="L55" s="3">
        <f t="shared" si="6"/>
        <v>116.47</v>
      </c>
      <c r="M55" s="15">
        <f t="shared" si="3"/>
        <v>0.662518614881635</v>
      </c>
      <c r="N55" s="15">
        <f t="shared" si="7"/>
      </c>
    </row>
    <row r="56" spans="1:14" ht="18" customHeight="1">
      <c r="A56" s="146"/>
      <c r="B56" s="142"/>
      <c r="C56" s="122"/>
      <c r="D56" s="123" t="s">
        <v>9</v>
      </c>
      <c r="E56" s="124">
        <f>SUM(E52:E55)</f>
        <v>4412982.53</v>
      </c>
      <c r="F56" s="4">
        <f>SUM(F52:F55)</f>
        <v>4882590.18</v>
      </c>
      <c r="G56" s="4">
        <f>SUM(G52:G55)</f>
        <v>470359.88</v>
      </c>
      <c r="H56" s="4">
        <f>SUM(H52:H55)</f>
        <v>4787394.140000001</v>
      </c>
      <c r="I56" s="4">
        <f>SUM(I52:I55)</f>
        <v>419610.16000000003</v>
      </c>
      <c r="J56" s="4">
        <f t="shared" si="0"/>
        <v>374411.61000000034</v>
      </c>
      <c r="K56" s="4">
        <f t="shared" si="5"/>
        <v>-95196.0399999991</v>
      </c>
      <c r="L56" s="4">
        <f t="shared" si="6"/>
        <v>-50749.71999999997</v>
      </c>
      <c r="M56" s="15">
        <f t="shared" si="3"/>
        <v>1.0848432114685937</v>
      </c>
      <c r="N56" s="15">
        <f t="shared" si="7"/>
        <v>0.9805029632857699</v>
      </c>
    </row>
    <row r="57" spans="1:14" ht="18" customHeight="1">
      <c r="A57" s="170">
        <v>991</v>
      </c>
      <c r="B57" s="170" t="s">
        <v>60</v>
      </c>
      <c r="C57" s="28" t="s">
        <v>37</v>
      </c>
      <c r="D57" s="83" t="s">
        <v>61</v>
      </c>
      <c r="E57" s="59">
        <v>56708.93</v>
      </c>
      <c r="F57" s="2">
        <v>54298.2</v>
      </c>
      <c r="G57" s="2">
        <v>5298.2</v>
      </c>
      <c r="H57" s="55">
        <v>55597.21</v>
      </c>
      <c r="I57" s="55">
        <v>5313.14</v>
      </c>
      <c r="J57" s="2">
        <f t="shared" si="0"/>
        <v>-1111.7200000000012</v>
      </c>
      <c r="K57" s="2">
        <f t="shared" si="5"/>
        <v>1299.010000000002</v>
      </c>
      <c r="L57" s="2">
        <f t="shared" si="6"/>
        <v>14.94000000000051</v>
      </c>
      <c r="M57" s="15">
        <f t="shared" si="3"/>
        <v>0.9803960328646653</v>
      </c>
      <c r="N57" s="15">
        <f t="shared" si="7"/>
        <v>1.0239236291442442</v>
      </c>
    </row>
    <row r="58" spans="1:14" ht="14.25" customHeight="1">
      <c r="A58" s="170"/>
      <c r="B58" s="170"/>
      <c r="C58" s="26" t="s">
        <v>62</v>
      </c>
      <c r="D58" s="21" t="s">
        <v>63</v>
      </c>
      <c r="E58" s="59">
        <v>3553.5</v>
      </c>
      <c r="F58" s="2">
        <v>0</v>
      </c>
      <c r="G58" s="2">
        <v>0</v>
      </c>
      <c r="H58" s="55">
        <v>8905.67</v>
      </c>
      <c r="I58" s="55">
        <v>0</v>
      </c>
      <c r="J58" s="2">
        <f t="shared" si="0"/>
        <v>5352.17</v>
      </c>
      <c r="K58" s="2">
        <f t="shared" si="5"/>
        <v>8905.67</v>
      </c>
      <c r="L58" s="2">
        <f t="shared" si="6"/>
        <v>0</v>
      </c>
      <c r="M58" s="15">
        <f t="shared" si="3"/>
        <v>2.506168566202336</v>
      </c>
      <c r="N58" s="15">
        <f t="shared" si="7"/>
      </c>
    </row>
    <row r="59" spans="1:14" ht="15.75" customHeight="1">
      <c r="A59" s="170"/>
      <c r="B59" s="170"/>
      <c r="C59" s="117"/>
      <c r="D59" s="116" t="s">
        <v>9</v>
      </c>
      <c r="E59" s="114">
        <f>SUM(E57:E58)</f>
        <v>60262.43</v>
      </c>
      <c r="F59" s="115">
        <f>SUM(F57:F58)</f>
        <v>54298.2</v>
      </c>
      <c r="G59" s="115">
        <f>SUM(G57:G58)</f>
        <v>5298.2</v>
      </c>
      <c r="H59" s="115">
        <f>SUM(H57:H58)</f>
        <v>64502.88</v>
      </c>
      <c r="I59" s="115">
        <f>SUM(I57:I58)</f>
        <v>5313.14</v>
      </c>
      <c r="J59" s="115">
        <f t="shared" si="0"/>
        <v>4240.449999999997</v>
      </c>
      <c r="K59" s="115">
        <f aca="true" t="shared" si="8" ref="K59:K83">H59-F59</f>
        <v>10204.68</v>
      </c>
      <c r="L59" s="115">
        <f aca="true" t="shared" si="9" ref="L59:L83">I59-G59</f>
        <v>14.94000000000051</v>
      </c>
      <c r="M59" s="15">
        <f t="shared" si="3"/>
        <v>1.0703663957792608</v>
      </c>
      <c r="N59" s="36">
        <f t="shared" si="7"/>
        <v>1.1879377216924318</v>
      </c>
    </row>
    <row r="60" spans="1:14" ht="18" customHeight="1">
      <c r="A60" s="161" t="s">
        <v>64</v>
      </c>
      <c r="B60" s="134" t="s">
        <v>65</v>
      </c>
      <c r="C60" s="26" t="s">
        <v>131</v>
      </c>
      <c r="D60" s="21" t="s">
        <v>66</v>
      </c>
      <c r="E60" s="59">
        <v>4170.8</v>
      </c>
      <c r="F60" s="2">
        <v>7767.5</v>
      </c>
      <c r="G60" s="2">
        <v>231.5</v>
      </c>
      <c r="H60" s="55">
        <v>11084.119999999997</v>
      </c>
      <c r="I60" s="55">
        <v>365.94</v>
      </c>
      <c r="J60" s="2">
        <f t="shared" si="0"/>
        <v>6913.319999999997</v>
      </c>
      <c r="K60" s="2">
        <f t="shared" si="8"/>
        <v>3316.619999999997</v>
      </c>
      <c r="L60" s="2">
        <f t="shared" si="9"/>
        <v>134.44</v>
      </c>
      <c r="M60" s="36">
        <f t="shared" si="3"/>
        <v>2.6575525079121505</v>
      </c>
      <c r="N60" s="15">
        <f t="shared" si="7"/>
        <v>1.4269868039909877</v>
      </c>
    </row>
    <row r="61" spans="1:14" ht="18" customHeight="1">
      <c r="A61" s="162"/>
      <c r="B61" s="163"/>
      <c r="C61" s="50" t="s">
        <v>132</v>
      </c>
      <c r="D61" s="90" t="s">
        <v>110</v>
      </c>
      <c r="E61" s="60">
        <v>25707.54</v>
      </c>
      <c r="F61" s="51">
        <v>16333.1</v>
      </c>
      <c r="G61" s="51">
        <v>2083.1</v>
      </c>
      <c r="H61" s="56">
        <v>420358.6</v>
      </c>
      <c r="I61" s="56">
        <v>223498.2</v>
      </c>
      <c r="J61" s="2">
        <f t="shared" si="0"/>
        <v>394651.06</v>
      </c>
      <c r="K61" s="2">
        <f t="shared" si="8"/>
        <v>404025.5</v>
      </c>
      <c r="L61" s="2">
        <f t="shared" si="9"/>
        <v>221415.1</v>
      </c>
      <c r="M61" s="36">
        <f t="shared" si="3"/>
        <v>16.351568450345695</v>
      </c>
      <c r="N61" s="15">
        <f t="shared" si="7"/>
        <v>25.736608482161987</v>
      </c>
    </row>
    <row r="62" spans="1:14" ht="18" customHeight="1">
      <c r="A62" s="161"/>
      <c r="B62" s="134"/>
      <c r="C62" s="106"/>
      <c r="D62" s="123" t="s">
        <v>9</v>
      </c>
      <c r="E62" s="124">
        <f>SUM(E60:E61)</f>
        <v>29878.34</v>
      </c>
      <c r="F62" s="124">
        <f>SUM(F60:F61)</f>
        <v>24100.6</v>
      </c>
      <c r="G62" s="124">
        <f>SUM(G60:G61)</f>
        <v>2314.6</v>
      </c>
      <c r="H62" s="124">
        <f>SUM(H60:H61)</f>
        <v>431442.72</v>
      </c>
      <c r="I62" s="124">
        <f>SUM(I60:I61)</f>
        <v>223864.14</v>
      </c>
      <c r="J62" s="4">
        <f>H62-E62</f>
        <v>401564.37999999995</v>
      </c>
      <c r="K62" s="4">
        <f t="shared" si="8"/>
        <v>407342.12</v>
      </c>
      <c r="L62" s="4">
        <f t="shared" si="9"/>
        <v>221549.54</v>
      </c>
      <c r="M62" s="15">
        <f t="shared" si="3"/>
        <v>14.43998294416624</v>
      </c>
      <c r="N62" s="15">
        <f t="shared" si="7"/>
        <v>17.901741865347752</v>
      </c>
    </row>
    <row r="63" spans="1:14" ht="18" customHeight="1">
      <c r="A63" s="134"/>
      <c r="B63" s="134" t="s">
        <v>67</v>
      </c>
      <c r="C63" s="26" t="s">
        <v>150</v>
      </c>
      <c r="D63" s="84" t="s">
        <v>68</v>
      </c>
      <c r="E63" s="59">
        <v>1967.19</v>
      </c>
      <c r="F63" s="2">
        <v>41.2</v>
      </c>
      <c r="G63" s="2">
        <v>0</v>
      </c>
      <c r="H63" s="55">
        <v>853.97</v>
      </c>
      <c r="I63" s="55">
        <v>14.13</v>
      </c>
      <c r="J63" s="2">
        <f t="shared" si="0"/>
        <v>-1113.22</v>
      </c>
      <c r="K63" s="2">
        <f t="shared" si="8"/>
        <v>812.77</v>
      </c>
      <c r="L63" s="2">
        <f t="shared" si="9"/>
        <v>14.13</v>
      </c>
      <c r="M63" s="15">
        <f t="shared" si="3"/>
        <v>0.43410651741824635</v>
      </c>
      <c r="N63" s="15">
        <f t="shared" si="7"/>
        <v>20.72742718446602</v>
      </c>
    </row>
    <row r="64" spans="1:14" ht="18" customHeight="1">
      <c r="A64" s="135"/>
      <c r="B64" s="135"/>
      <c r="C64" s="26" t="s">
        <v>143</v>
      </c>
      <c r="D64" s="21" t="s">
        <v>101</v>
      </c>
      <c r="E64" s="59">
        <v>196.31</v>
      </c>
      <c r="F64" s="5">
        <v>47.1</v>
      </c>
      <c r="G64" s="5">
        <v>0</v>
      </c>
      <c r="H64" s="55">
        <v>652.14</v>
      </c>
      <c r="I64" s="55">
        <v>120.45</v>
      </c>
      <c r="J64" s="5">
        <f t="shared" si="0"/>
        <v>455.83</v>
      </c>
      <c r="K64" s="5">
        <f t="shared" si="8"/>
        <v>605.04</v>
      </c>
      <c r="L64" s="5">
        <f t="shared" si="9"/>
        <v>120.45</v>
      </c>
      <c r="M64" s="15">
        <f t="shared" si="3"/>
        <v>3.321990728949111</v>
      </c>
      <c r="N64" s="15">
        <f t="shared" si="7"/>
        <v>13.845859872611465</v>
      </c>
    </row>
    <row r="65" spans="1:14" ht="18" customHeight="1">
      <c r="A65" s="134"/>
      <c r="B65" s="134"/>
      <c r="C65" s="26" t="s">
        <v>130</v>
      </c>
      <c r="D65" s="21" t="s">
        <v>36</v>
      </c>
      <c r="E65" s="59">
        <v>9531</v>
      </c>
      <c r="F65" s="2">
        <v>7387.5</v>
      </c>
      <c r="G65" s="2">
        <v>0</v>
      </c>
      <c r="H65" s="55">
        <v>7387.5</v>
      </c>
      <c r="I65" s="55">
        <v>0</v>
      </c>
      <c r="J65" s="2">
        <f t="shared" si="0"/>
        <v>-2143.5</v>
      </c>
      <c r="K65" s="2">
        <f t="shared" si="8"/>
        <v>0</v>
      </c>
      <c r="L65" s="2">
        <f t="shared" si="9"/>
        <v>0</v>
      </c>
      <c r="M65" s="15">
        <f t="shared" si="3"/>
        <v>0.7751022977651872</v>
      </c>
      <c r="N65" s="15">
        <f t="shared" si="7"/>
        <v>1</v>
      </c>
    </row>
    <row r="66" spans="1:14" ht="17.25" customHeight="1">
      <c r="A66" s="134"/>
      <c r="B66" s="134"/>
      <c r="C66" s="26" t="s">
        <v>151</v>
      </c>
      <c r="D66" s="21" t="s">
        <v>57</v>
      </c>
      <c r="E66" s="59">
        <v>68128.53000000001</v>
      </c>
      <c r="F66" s="2">
        <v>680.5</v>
      </c>
      <c r="G66" s="2">
        <v>45.5</v>
      </c>
      <c r="H66" s="55">
        <v>54405.68</v>
      </c>
      <c r="I66" s="55">
        <v>5078.9400000000005</v>
      </c>
      <c r="J66" s="2">
        <f t="shared" si="0"/>
        <v>-13722.850000000013</v>
      </c>
      <c r="K66" s="2">
        <f t="shared" si="8"/>
        <v>53725.18</v>
      </c>
      <c r="L66" s="2">
        <f t="shared" si="9"/>
        <v>5033.4400000000005</v>
      </c>
      <c r="M66" s="44">
        <f t="shared" si="3"/>
        <v>0.7985741069123315</v>
      </c>
      <c r="N66" s="44">
        <f t="shared" si="7"/>
        <v>79.9495664952241</v>
      </c>
    </row>
    <row r="67" spans="1:14" ht="18" customHeight="1">
      <c r="A67" s="134"/>
      <c r="B67" s="134"/>
      <c r="C67" s="26" t="s">
        <v>137</v>
      </c>
      <c r="D67" s="21" t="s">
        <v>59</v>
      </c>
      <c r="E67" s="59">
        <v>94226.31999999989</v>
      </c>
      <c r="F67" s="2">
        <v>81594.89999999997</v>
      </c>
      <c r="G67" s="2">
        <v>9641.7</v>
      </c>
      <c r="H67" s="55">
        <v>105547.40000000008</v>
      </c>
      <c r="I67" s="55">
        <v>13773.96999999999</v>
      </c>
      <c r="J67" s="2">
        <f t="shared" si="0"/>
        <v>11321.080000000191</v>
      </c>
      <c r="K67" s="2">
        <f t="shared" si="8"/>
        <v>23952.500000000116</v>
      </c>
      <c r="L67" s="2">
        <f t="shared" si="9"/>
        <v>4132.2699999999895</v>
      </c>
      <c r="M67" s="15">
        <f t="shared" si="3"/>
        <v>1.1201477464046161</v>
      </c>
      <c r="N67" s="15">
        <f t="shared" si="7"/>
        <v>1.2935538863335836</v>
      </c>
    </row>
    <row r="68" spans="1:14" ht="18" customHeight="1">
      <c r="A68" s="134"/>
      <c r="B68" s="134"/>
      <c r="C68" s="26" t="s">
        <v>152</v>
      </c>
      <c r="D68" s="21" t="s">
        <v>69</v>
      </c>
      <c r="E68" s="59">
        <v>6165.0199999999995</v>
      </c>
      <c r="F68" s="2">
        <v>0</v>
      </c>
      <c r="G68" s="2">
        <v>0</v>
      </c>
      <c r="H68" s="55">
        <v>-5989.7</v>
      </c>
      <c r="I68" s="55">
        <v>214.39000000000004</v>
      </c>
      <c r="J68" s="2">
        <f t="shared" si="0"/>
        <v>-12154.72</v>
      </c>
      <c r="K68" s="2">
        <f t="shared" si="8"/>
        <v>-5989.7</v>
      </c>
      <c r="L68" s="2">
        <f t="shared" si="9"/>
        <v>214.39000000000004</v>
      </c>
      <c r="M68" s="15">
        <f t="shared" si="3"/>
        <v>-0.9715621360514646</v>
      </c>
      <c r="N68" s="15">
        <f t="shared" si="7"/>
      </c>
    </row>
    <row r="69" spans="1:14" ht="18" customHeight="1">
      <c r="A69" s="134"/>
      <c r="B69" s="134"/>
      <c r="C69" s="26" t="s">
        <v>107</v>
      </c>
      <c r="D69" s="21" t="s">
        <v>49</v>
      </c>
      <c r="E69" s="59">
        <v>6411.96</v>
      </c>
      <c r="F69" s="2">
        <v>0</v>
      </c>
      <c r="G69" s="2">
        <v>0</v>
      </c>
      <c r="H69" s="55">
        <v>4166.56</v>
      </c>
      <c r="I69" s="55">
        <v>905.69</v>
      </c>
      <c r="J69" s="2">
        <f aca="true" t="shared" si="10" ref="J69:J83">H69-E69</f>
        <v>-2245.3999999999996</v>
      </c>
      <c r="K69" s="2">
        <f t="shared" si="8"/>
        <v>4166.56</v>
      </c>
      <c r="L69" s="2">
        <f t="shared" si="9"/>
        <v>905.69</v>
      </c>
      <c r="M69" s="15">
        <f aca="true" t="shared" si="11" ref="M69:M83">_xlfn.IFERROR(H69/E69,"")</f>
        <v>0.6498106663173195</v>
      </c>
      <c r="N69" s="15">
        <f t="shared" si="7"/>
      </c>
    </row>
    <row r="70" spans="1:14" ht="18" customHeight="1">
      <c r="A70" s="136"/>
      <c r="B70" s="136"/>
      <c r="C70" s="26" t="s">
        <v>153</v>
      </c>
      <c r="D70" s="21" t="s">
        <v>104</v>
      </c>
      <c r="E70" s="59">
        <v>2720.98</v>
      </c>
      <c r="F70" s="2">
        <v>0</v>
      </c>
      <c r="G70" s="2">
        <v>0</v>
      </c>
      <c r="H70" s="55">
        <v>855.26</v>
      </c>
      <c r="I70" s="55">
        <v>83.35</v>
      </c>
      <c r="J70" s="2">
        <f t="shared" si="10"/>
        <v>-1865.72</v>
      </c>
      <c r="K70" s="2">
        <f t="shared" si="8"/>
        <v>855.26</v>
      </c>
      <c r="L70" s="2">
        <f t="shared" si="9"/>
        <v>83.35</v>
      </c>
      <c r="M70" s="15">
        <f t="shared" si="11"/>
        <v>0.31432057567494065</v>
      </c>
      <c r="N70" s="15">
        <f t="shared" si="7"/>
      </c>
    </row>
    <row r="71" spans="1:14" ht="15.75">
      <c r="A71" s="134"/>
      <c r="B71" s="134"/>
      <c r="C71" s="106"/>
      <c r="D71" s="116" t="s">
        <v>70</v>
      </c>
      <c r="E71" s="114">
        <f>SUM(E63:E70)</f>
        <v>189347.3099999999</v>
      </c>
      <c r="F71" s="115">
        <f>SUM(F63:F70)</f>
        <v>89751.19999999997</v>
      </c>
      <c r="G71" s="115">
        <f>SUM(G63:G70)</f>
        <v>9687.2</v>
      </c>
      <c r="H71" s="115">
        <f>SUM(H63:H70)</f>
        <v>167878.81000000008</v>
      </c>
      <c r="I71" s="115">
        <f>SUM(I63:I70)</f>
        <v>20190.919999999987</v>
      </c>
      <c r="J71" s="79">
        <f t="shared" si="10"/>
        <v>-21468.499999999825</v>
      </c>
      <c r="K71" s="79">
        <f t="shared" si="8"/>
        <v>78127.61000000012</v>
      </c>
      <c r="L71" s="79">
        <f t="shared" si="9"/>
        <v>10503.719999999987</v>
      </c>
      <c r="M71" s="125">
        <f t="shared" si="11"/>
        <v>0.8866184050885125</v>
      </c>
      <c r="N71" s="36">
        <f t="shared" si="7"/>
        <v>1.8704909795077964</v>
      </c>
    </row>
    <row r="72" spans="1:14" s="19" customFormat="1" ht="23.25" customHeight="1">
      <c r="A72" s="137" t="s">
        <v>71</v>
      </c>
      <c r="B72" s="137"/>
      <c r="C72" s="138"/>
      <c r="D72" s="137"/>
      <c r="E72" s="126">
        <f>E5+E22</f>
        <v>25226338.9</v>
      </c>
      <c r="F72" s="41">
        <f>F5+F22</f>
        <v>26583669.610000003</v>
      </c>
      <c r="G72" s="41">
        <f>G5+G22</f>
        <v>4721641.18</v>
      </c>
      <c r="H72" s="41">
        <f>H5+H22</f>
        <v>27751477.340000004</v>
      </c>
      <c r="I72" s="41">
        <f>I5+I22</f>
        <v>4466773.93</v>
      </c>
      <c r="J72" s="127">
        <f t="shared" si="10"/>
        <v>2525138.440000005</v>
      </c>
      <c r="K72" s="127">
        <f t="shared" si="8"/>
        <v>1167807.7300000004</v>
      </c>
      <c r="L72" s="127">
        <f t="shared" si="9"/>
        <v>-254867.25</v>
      </c>
      <c r="M72" s="128">
        <f t="shared" si="11"/>
        <v>1.1000992831345815</v>
      </c>
      <c r="N72" s="128">
        <f t="shared" si="7"/>
        <v>1.0439295156437207</v>
      </c>
    </row>
    <row r="73" spans="1:14" s="61" customFormat="1" ht="28.5" customHeight="1">
      <c r="A73" s="129"/>
      <c r="B73" s="130"/>
      <c r="C73" s="99"/>
      <c r="D73" s="111" t="s">
        <v>72</v>
      </c>
      <c r="E73" s="101">
        <f>SUM(E74:E82)</f>
        <v>24494218.660000004</v>
      </c>
      <c r="F73" s="102">
        <f>SUM(F74:F82)</f>
        <v>26751256.470000003</v>
      </c>
      <c r="G73" s="102">
        <f>SUM(G74:G82)</f>
        <v>2996250.0100000002</v>
      </c>
      <c r="H73" s="102">
        <f>SUM(H74:H82)</f>
        <v>29196023.95</v>
      </c>
      <c r="I73" s="102">
        <f>SUM(I74:I82)</f>
        <v>3417896.5900000003</v>
      </c>
      <c r="J73" s="127">
        <f t="shared" si="10"/>
        <v>4701805.289999995</v>
      </c>
      <c r="K73" s="127">
        <f t="shared" si="8"/>
        <v>2444767.4799999967</v>
      </c>
      <c r="L73" s="127">
        <f t="shared" si="9"/>
        <v>421646.5800000001</v>
      </c>
      <c r="M73" s="128">
        <f t="shared" si="11"/>
        <v>1.191955716378013</v>
      </c>
      <c r="N73" s="128">
        <f t="shared" si="7"/>
        <v>1.0913888842096693</v>
      </c>
    </row>
    <row r="74" spans="1:14" ht="19.5" customHeight="1">
      <c r="A74" s="143"/>
      <c r="B74" s="139"/>
      <c r="C74" s="26" t="s">
        <v>154</v>
      </c>
      <c r="D74" s="6" t="s">
        <v>73</v>
      </c>
      <c r="E74" s="62">
        <v>605689.7</v>
      </c>
      <c r="F74" s="2">
        <v>425949.9</v>
      </c>
      <c r="G74" s="2"/>
      <c r="H74" s="43">
        <v>427749.9</v>
      </c>
      <c r="I74" s="3">
        <v>0</v>
      </c>
      <c r="J74" s="2">
        <f t="shared" si="10"/>
        <v>-177939.79999999993</v>
      </c>
      <c r="K74" s="2">
        <f t="shared" si="8"/>
        <v>1800</v>
      </c>
      <c r="L74" s="2">
        <f t="shared" si="9"/>
        <v>0</v>
      </c>
      <c r="M74" s="40">
        <f t="shared" si="11"/>
        <v>0.706219537826052</v>
      </c>
      <c r="N74" s="40">
        <f t="shared" si="7"/>
        <v>1.0042258490963374</v>
      </c>
    </row>
    <row r="75" spans="1:14" ht="18" customHeight="1">
      <c r="A75" s="144"/>
      <c r="B75" s="140"/>
      <c r="C75" s="26" t="s">
        <v>155</v>
      </c>
      <c r="D75" s="6" t="s">
        <v>74</v>
      </c>
      <c r="E75" s="62">
        <v>7177418.48</v>
      </c>
      <c r="F75" s="2">
        <v>9016425.8</v>
      </c>
      <c r="G75" s="23">
        <v>819139.42</v>
      </c>
      <c r="H75" s="43">
        <v>9802287.84</v>
      </c>
      <c r="I75" s="43">
        <v>819139.43</v>
      </c>
      <c r="J75" s="2">
        <f t="shared" si="10"/>
        <v>2624869.3599999994</v>
      </c>
      <c r="K75" s="2">
        <f t="shared" si="8"/>
        <v>785862.0399999991</v>
      </c>
      <c r="L75" s="2">
        <f t="shared" si="9"/>
        <v>0.010000000009313226</v>
      </c>
      <c r="M75" s="15">
        <f t="shared" si="11"/>
        <v>1.3657121801263563</v>
      </c>
      <c r="N75" s="15">
        <f t="shared" si="7"/>
        <v>1.0871589316467285</v>
      </c>
    </row>
    <row r="76" spans="1:14" ht="18" customHeight="1">
      <c r="A76" s="144"/>
      <c r="B76" s="140"/>
      <c r="C76" s="26" t="s">
        <v>156</v>
      </c>
      <c r="D76" s="6" t="s">
        <v>75</v>
      </c>
      <c r="E76" s="62">
        <v>11649600.56</v>
      </c>
      <c r="F76" s="2">
        <v>11731673.9</v>
      </c>
      <c r="G76" s="23">
        <v>1641780.53</v>
      </c>
      <c r="H76" s="43">
        <v>12839268.34</v>
      </c>
      <c r="I76" s="43">
        <v>1619695.71</v>
      </c>
      <c r="J76" s="2">
        <f t="shared" si="10"/>
        <v>1189667.7799999993</v>
      </c>
      <c r="K76" s="2">
        <f t="shared" si="8"/>
        <v>1107594.4399999995</v>
      </c>
      <c r="L76" s="2">
        <f t="shared" si="9"/>
        <v>-22084.820000000065</v>
      </c>
      <c r="M76" s="15">
        <f t="shared" si="11"/>
        <v>1.102120907397017</v>
      </c>
      <c r="N76" s="15">
        <f t="shared" si="7"/>
        <v>1.0944106058045135</v>
      </c>
    </row>
    <row r="77" spans="1:14" ht="18" customHeight="1">
      <c r="A77" s="144"/>
      <c r="B77" s="140"/>
      <c r="C77" s="26" t="s">
        <v>157</v>
      </c>
      <c r="D77" s="83" t="s">
        <v>76</v>
      </c>
      <c r="E77" s="62">
        <v>5012588.19</v>
      </c>
      <c r="F77" s="2">
        <v>5074351.9</v>
      </c>
      <c r="G77" s="2">
        <v>535330.06</v>
      </c>
      <c r="H77" s="43">
        <v>5195009.85</v>
      </c>
      <c r="I77" s="43">
        <v>535330.06</v>
      </c>
      <c r="J77" s="2">
        <f t="shared" si="10"/>
        <v>182421.65999999922</v>
      </c>
      <c r="K77" s="2">
        <f t="shared" si="8"/>
        <v>120657.94999999925</v>
      </c>
      <c r="L77" s="2">
        <f t="shared" si="9"/>
        <v>0</v>
      </c>
      <c r="M77" s="15">
        <f t="shared" si="11"/>
        <v>1.0363927083345739</v>
      </c>
      <c r="N77" s="15">
        <f t="shared" si="7"/>
        <v>1.0237780020735257</v>
      </c>
    </row>
    <row r="78" spans="1:14" ht="31.5" customHeight="1">
      <c r="A78" s="144"/>
      <c r="B78" s="140"/>
      <c r="C78" s="26" t="s">
        <v>158</v>
      </c>
      <c r="D78" s="83" t="s">
        <v>92</v>
      </c>
      <c r="E78" s="62">
        <v>4545.36</v>
      </c>
      <c r="F78" s="2"/>
      <c r="G78" s="2"/>
      <c r="H78" s="43">
        <v>1249.89</v>
      </c>
      <c r="I78" s="43">
        <v>0</v>
      </c>
      <c r="J78" s="2">
        <f t="shared" si="10"/>
        <v>-3295.4699999999993</v>
      </c>
      <c r="K78" s="2">
        <f t="shared" si="8"/>
        <v>1249.89</v>
      </c>
      <c r="L78" s="2">
        <f t="shared" si="9"/>
        <v>0</v>
      </c>
      <c r="M78" s="40">
        <f t="shared" si="11"/>
        <v>0.27498151961560807</v>
      </c>
      <c r="N78" s="40">
        <f t="shared" si="7"/>
      </c>
    </row>
    <row r="79" spans="1:14" ht="21" customHeight="1">
      <c r="A79" s="144"/>
      <c r="B79" s="140"/>
      <c r="C79" s="26" t="s">
        <v>159</v>
      </c>
      <c r="D79" s="14" t="s">
        <v>77</v>
      </c>
      <c r="E79" s="62">
        <v>62010.44</v>
      </c>
      <c r="F79" s="2">
        <v>494848.1</v>
      </c>
      <c r="G79" s="2">
        <v>0</v>
      </c>
      <c r="H79" s="43">
        <v>1067467.96</v>
      </c>
      <c r="I79" s="43">
        <v>449812.2</v>
      </c>
      <c r="J79" s="2">
        <f t="shared" si="10"/>
        <v>1005457.52</v>
      </c>
      <c r="K79" s="2">
        <f t="shared" si="8"/>
        <v>572619.86</v>
      </c>
      <c r="L79" s="2">
        <f t="shared" si="9"/>
        <v>449812.2</v>
      </c>
      <c r="M79" s="40">
        <f t="shared" si="11"/>
        <v>17.214326490829606</v>
      </c>
      <c r="N79" s="40">
        <f t="shared" si="7"/>
        <v>2.1571628950378914</v>
      </c>
    </row>
    <row r="80" spans="1:14" ht="33" customHeight="1">
      <c r="A80" s="145"/>
      <c r="B80" s="141"/>
      <c r="C80" s="32" t="s">
        <v>160</v>
      </c>
      <c r="D80" s="14" t="s">
        <v>94</v>
      </c>
      <c r="E80" s="58"/>
      <c r="F80" s="22"/>
      <c r="G80" s="22"/>
      <c r="H80" s="57"/>
      <c r="I80" s="57">
        <v>0</v>
      </c>
      <c r="J80" s="1">
        <f t="shared" si="10"/>
        <v>0</v>
      </c>
      <c r="K80" s="1">
        <f t="shared" si="8"/>
        <v>0</v>
      </c>
      <c r="L80" s="1">
        <f t="shared" si="9"/>
        <v>0</v>
      </c>
      <c r="M80" s="33">
        <f t="shared" si="11"/>
      </c>
      <c r="N80" s="16">
        <f t="shared" si="7"/>
      </c>
    </row>
    <row r="81" spans="1:14" ht="47.25" customHeight="1">
      <c r="A81" s="144"/>
      <c r="B81" s="140"/>
      <c r="C81" s="26" t="s">
        <v>161</v>
      </c>
      <c r="D81" s="21" t="s">
        <v>78</v>
      </c>
      <c r="E81" s="62">
        <v>323837.22</v>
      </c>
      <c r="F81" s="2">
        <v>8006.87</v>
      </c>
      <c r="G81" s="2">
        <v>0</v>
      </c>
      <c r="H81" s="43">
        <v>194546.36</v>
      </c>
      <c r="I81" s="43">
        <v>9.05</v>
      </c>
      <c r="J81" s="2">
        <f t="shared" si="10"/>
        <v>-129290.85999999999</v>
      </c>
      <c r="K81" s="2">
        <f t="shared" si="8"/>
        <v>186539.49</v>
      </c>
      <c r="L81" s="2">
        <f t="shared" si="9"/>
        <v>9.05</v>
      </c>
      <c r="M81" s="40">
        <f t="shared" si="11"/>
        <v>0.6007535514293262</v>
      </c>
      <c r="N81" s="40">
        <f t="shared" si="7"/>
        <v>24.297429582346158</v>
      </c>
    </row>
    <row r="82" spans="1:14" ht="18" customHeight="1">
      <c r="A82" s="146"/>
      <c r="B82" s="142"/>
      <c r="C82" s="26" t="s">
        <v>162</v>
      </c>
      <c r="D82" s="21" t="s">
        <v>79</v>
      </c>
      <c r="E82" s="62">
        <v>-341471.29</v>
      </c>
      <c r="F82" s="2">
        <v>0</v>
      </c>
      <c r="G82" s="2">
        <v>0</v>
      </c>
      <c r="H82" s="43">
        <v>-331556.19</v>
      </c>
      <c r="I82" s="43">
        <v>-6089.86</v>
      </c>
      <c r="J82" s="2">
        <f t="shared" si="10"/>
        <v>9915.099999999977</v>
      </c>
      <c r="K82" s="2">
        <f t="shared" si="8"/>
        <v>-331556.19</v>
      </c>
      <c r="L82" s="2">
        <f t="shared" si="9"/>
        <v>-6089.86</v>
      </c>
      <c r="M82" s="40">
        <f t="shared" si="11"/>
        <v>0.9709635911118619</v>
      </c>
      <c r="N82" s="40">
        <f t="shared" si="7"/>
      </c>
    </row>
    <row r="83" spans="1:14" s="61" customFormat="1" ht="30" customHeight="1">
      <c r="A83" s="132" t="s">
        <v>80</v>
      </c>
      <c r="B83" s="132"/>
      <c r="C83" s="133"/>
      <c r="D83" s="132"/>
      <c r="E83" s="112">
        <f>E72+E73</f>
        <v>49720557.56</v>
      </c>
      <c r="F83" s="103">
        <f>F72+F73</f>
        <v>53334926.080000006</v>
      </c>
      <c r="G83" s="103">
        <f>G72+G73</f>
        <v>7717891.1899999995</v>
      </c>
      <c r="H83" s="103">
        <f>H72+H73</f>
        <v>56947501.29000001</v>
      </c>
      <c r="I83" s="103">
        <f>I72+I73</f>
        <v>7884670.52</v>
      </c>
      <c r="J83" s="131">
        <f t="shared" si="10"/>
        <v>7226943.730000004</v>
      </c>
      <c r="K83" s="131">
        <f t="shared" si="8"/>
        <v>3612575.210000001</v>
      </c>
      <c r="L83" s="131">
        <f t="shared" si="9"/>
        <v>166779.33000000007</v>
      </c>
      <c r="M83" s="128">
        <f t="shared" si="11"/>
        <v>1.1453512205947998</v>
      </c>
      <c r="N83" s="128">
        <f>_xlfn.IFERROR(H83/F83,"")</f>
        <v>1.06773376238642</v>
      </c>
    </row>
    <row r="84" spans="1:14" ht="15.75" customHeight="1" hidden="1">
      <c r="A84" s="7" t="s">
        <v>81</v>
      </c>
      <c r="B84" s="8"/>
      <c r="C84" s="34"/>
      <c r="D84" s="9"/>
      <c r="E84" s="9"/>
      <c r="F84" s="10"/>
      <c r="G84" s="10"/>
      <c r="H84" s="65"/>
      <c r="I84" s="65"/>
      <c r="J84" s="52"/>
      <c r="K84" s="10"/>
      <c r="L84" s="10"/>
      <c r="M84" s="10"/>
      <c r="N84" s="11"/>
    </row>
    <row r="85" ht="12.75" customHeight="1"/>
    <row r="86" spans="8:10" ht="15.75" customHeight="1">
      <c r="H86" s="20"/>
      <c r="I86" s="20"/>
      <c r="J86" s="54"/>
    </row>
    <row r="87" spans="8:10" ht="12.75" customHeight="1">
      <c r="H87" s="20"/>
      <c r="I87" s="20"/>
      <c r="J87" s="54"/>
    </row>
    <row r="88" spans="5:10" ht="12.75">
      <c r="E88" s="20"/>
      <c r="H88" s="20"/>
      <c r="I88" s="20"/>
      <c r="J88" s="54"/>
    </row>
    <row r="89" spans="8:10" ht="12.75">
      <c r="H89" s="20"/>
      <c r="I89" s="20"/>
      <c r="J89" s="54"/>
    </row>
    <row r="90" spans="8:10" ht="12.75">
      <c r="H90" s="20"/>
      <c r="I90" s="20"/>
      <c r="J90" s="54"/>
    </row>
  </sheetData>
  <sheetProtection/>
  <autoFilter ref="A4:N87"/>
  <mergeCells count="35">
    <mergeCell ref="A27:A29"/>
    <mergeCell ref="B27:B29"/>
    <mergeCell ref="H3:I3"/>
    <mergeCell ref="K3:L3"/>
    <mergeCell ref="A23:A26"/>
    <mergeCell ref="B23:B26"/>
    <mergeCell ref="A6:A17"/>
    <mergeCell ref="A22:C22"/>
    <mergeCell ref="A60:A62"/>
    <mergeCell ref="B60:B62"/>
    <mergeCell ref="A30:A37"/>
    <mergeCell ref="B30:B37"/>
    <mergeCell ref="A38:A49"/>
    <mergeCell ref="B38:B49"/>
    <mergeCell ref="A50:A51"/>
    <mergeCell ref="B50:B51"/>
    <mergeCell ref="A57:A59"/>
    <mergeCell ref="B57:B59"/>
    <mergeCell ref="B52:B56"/>
    <mergeCell ref="A52:A56"/>
    <mergeCell ref="A1:N1"/>
    <mergeCell ref="A3:A4"/>
    <mergeCell ref="B3:B4"/>
    <mergeCell ref="C3:C4"/>
    <mergeCell ref="D3:D4"/>
    <mergeCell ref="F3:G3"/>
    <mergeCell ref="N3:N4"/>
    <mergeCell ref="E3:E4"/>
    <mergeCell ref="M3:M4"/>
    <mergeCell ref="A83:D83"/>
    <mergeCell ref="A63:A71"/>
    <mergeCell ref="B63:B71"/>
    <mergeCell ref="A72:D72"/>
    <mergeCell ref="B74:B82"/>
    <mergeCell ref="A74:A82"/>
  </mergeCells>
  <printOptions/>
  <pageMargins left="0.46" right="0" top="0.5905511811023623" bottom="0.1968503937007874" header="0.1968503937007874" footer="0.1574803149606299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2024-01-11T05:34:53Z</cp:lastPrinted>
  <dcterms:created xsi:type="dcterms:W3CDTF">2015-02-26T11:08:47Z</dcterms:created>
  <dcterms:modified xsi:type="dcterms:W3CDTF">2024-01-11T09:43:00Z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