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9.01.2024" sheetId="1" r:id="rId1"/>
  </sheets>
  <definedNames>
    <definedName name="_xlfn.IFERROR" hidden="1">#NAME?</definedName>
    <definedName name="_xlnm._FilterDatabase" localSheetId="0" hidden="1">'29.01.2024'!$A$4:$O$86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'29.01.2024'!$3:$4</definedName>
    <definedName name="о">#REF!</definedName>
    <definedName name="_xlnm.Print_Area" localSheetId="0">'29.01.2024'!$A$1:$O$83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<sst xmlns="http://schemas.openxmlformats.org/spreadsheetml/2006/main" count="196" uniqueCount="166">
  <si>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</si>
  <si>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</si>
  <si>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</si>
  <si>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</si>
  <si>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</si>
  <si>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</si>
  <si>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</si>
  <si>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</si>
  <si>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</si>
  <si>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</si>
  <si>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</si>
  <si>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</si>
  <si>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</si>
  <si>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</si>
  <si>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</si>
  <si>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</si>
  <si>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</si>
  <si>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</si>
  <si>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</si>
  <si>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</si>
  <si>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</si>
  <si>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</si>
  <si>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</si>
  <si>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</si>
  <si>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</si>
  <si>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</si>
  <si>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</si>
  <si>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</si>
  <si>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</si>
  <si>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</si>
  <si>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</si>
  <si>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</si>
  <si>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</si>
  <si>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</si>
  <si>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</si>
  <si>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</si>
  <si>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</si>
  <si>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</si>
  <si>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</si>
  <si>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</si>
  <si>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</si>
  <si>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</si>
  <si>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</si>
  <si>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</si>
  <si>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</si>
  <si>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</si>
  <si>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</si>
  <si>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</si>
  <si>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</si>
  <si>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</si>
  <si>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</si>
  <si>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</si>
  <si>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</si>
  <si>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</si>
  <si>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</si>
  <si>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</si>
  <si>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</si>
  <si>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</si>
  <si>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</si>
  <si>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</si>
  <si>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</si>
  <si>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</si>
  <si>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</si>
  <si>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</si>
  <si>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</si>
  <si>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</si>
  <si>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</si>
  <si>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</si>
  <si>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</si>
  <si>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</si>
  <si>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</si>
  <si>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</si>
  <si>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</si>
  <si>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</si>
  <si>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</si>
  <si>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</si>
  <si>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</si>
  <si>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</si>
  <si>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</si>
  <si>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</si>
  <si>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</si>
  <si>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</si>
  <si>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</si>
  <si>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</si>
  <si>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</si>
  <si>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</si>
  <si>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</si>
  <si>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</si>
  <si>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</si>
  <si>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</si>
  <si>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</si>
  <si>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</si>
  <si>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</si>
  <si>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</si>
  <si>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</si>
  <si>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</si>
  <si>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</si>
  <si>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</si>
  <si>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</si>
  <si>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</si>
  <si>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</si>
  <si>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</si>
  <si>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</si>
  <si>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</si>
  <si>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11705,  11109,  11402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</si>
  <si>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</si>
  <si>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</si>
  <si>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</si>
  <si>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</si>
  <si>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</si>
  <si>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t>108 07110, 108 02020</t>
  </si>
  <si>
    <t>114 02043 04 1000 410</t>
  </si>
  <si>
    <t>114 02043 04 2000 410</t>
  </si>
  <si>
    <t>114 02043 04 3000 410</t>
  </si>
  <si>
    <t>114 02043 04 0000 410</t>
  </si>
  <si>
    <t>111 01040 04 0000 120</t>
  </si>
  <si>
    <t>111 05074 04 0000 120</t>
  </si>
  <si>
    <t>111 09044 04 0000 120</t>
  </si>
  <si>
    <t>113 02000 04 0010 130</t>
  </si>
  <si>
    <t>113 02000 04 0015 130</t>
  </si>
  <si>
    <t>113 02000 04 0020 130</t>
  </si>
  <si>
    <t>113 02994 04 0030 130</t>
  </si>
  <si>
    <t>111 07014 04 0000 120</t>
  </si>
  <si>
    <t>112 00000 00 0000 120</t>
  </si>
  <si>
    <t>117 05040 04 3000 180</t>
  </si>
  <si>
    <t>108 07130 01 0000 110</t>
  </si>
  <si>
    <t>108 07173 01 0000 110</t>
  </si>
  <si>
    <t>108 07150 01 0000 110</t>
  </si>
  <si>
    <t>111 05092 04 0000 120</t>
  </si>
  <si>
    <t>116 00000 00 0000 000</t>
  </si>
  <si>
    <t>111 09080 04 1000 120, 117 05040 04 1000 180</t>
  </si>
  <si>
    <t>111 09080 04 2000 120,  117 05040 04 2000 180</t>
  </si>
  <si>
    <t>111 0501204 1020 120,  111 0502404 1020 120</t>
  </si>
  <si>
    <t>111 05024 04 1000 120</t>
  </si>
  <si>
    <t>111 05012 04 1000 120</t>
  </si>
  <si>
    <t>111 05300 00 0000 120</t>
  </si>
  <si>
    <t>111 05400 00 0000 120</t>
  </si>
  <si>
    <t>114 06012 04 0000 430</t>
  </si>
  <si>
    <t>114 06024 04 0000 430</t>
  </si>
  <si>
    <t>114 06312 04 0000 430</t>
  </si>
  <si>
    <t>114 06324 04 0000 430</t>
  </si>
  <si>
    <t>117 05040 04 0000 180,  111 09044 04 0000 120</t>
  </si>
  <si>
    <t>111 05000 04 0000 120</t>
  </si>
  <si>
    <t>113 00000 04 0000 130</t>
  </si>
  <si>
    <t>117 01040 04 0000 180</t>
  </si>
  <si>
    <t>117 15020 04 0000 180</t>
  </si>
  <si>
    <t>202 10000 00 0000 000</t>
  </si>
  <si>
    <t>202 20000 00 0000 000</t>
  </si>
  <si>
    <t>202 30000 00 0000 000</t>
  </si>
  <si>
    <t>202 40000 00 0000 000</t>
  </si>
  <si>
    <t>203 04099 04 0 000 150</t>
  </si>
  <si>
    <t>207 04050 04 0000 150</t>
  </si>
  <si>
    <t>208 04000 04 0000 150</t>
  </si>
  <si>
    <t>218 04000 00 0000 000</t>
  </si>
  <si>
    <t>219 04000 00 0000 000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</si>
  <si>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</si>
  <si>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</si>
  <si>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 xml:space="preserve">2024 год </t>
  </si>
  <si>
    <t>январь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</si>
  <si>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</si>
  <si>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</si>
  <si>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</si>
  <si>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</si>
  <si>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факта за январь от плана января</t>
  </si>
  <si>
    <t>Факт с нач. 2023 года       по 26.01.2023</t>
  </si>
  <si>
    <r>
      <t>с нач. года на 29.01.2024 (по 26.01.2024</t>
    </r>
    <r>
      <rPr>
        <sz val="12"/>
        <rFont val="Times New Roman"/>
        <family val="1"/>
      </rPr>
      <t xml:space="preserve"> вкл.)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</si>
</sst>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5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9" fillId="0" borderId="0" xfId="0" applyNumberFormat="1" applyFont="1" applyFill="1" applyAlignment="1">
      <alignment horizontal="left"/>
    </xf>
    <xf numFmtId="168" fontId="49" fillId="0" borderId="0" xfId="0" applyNumberFormat="1" applyFont="1" applyFill="1" applyAlignment="1">
      <alignment/>
    </xf>
    <xf numFmtId="164" fontId="49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168" fontId="13" fillId="0" borderId="12" xfId="0" applyNumberFormat="1" applyFont="1" applyFill="1" applyBorder="1" applyAlignment="1">
      <alignment horizontal="center" wrapText="1"/>
    </xf>
    <xf numFmtId="168" fontId="50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9" fontId="3" fillId="0" borderId="10" xfId="160" applyFont="1" applyFill="1" applyBorder="1" applyAlignment="1" applyProtection="1">
      <alignment horizontal="center" vertical="top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</cellXfs>
  <cellStyles count="1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Плохой" xfId="156"/>
    <cellStyle name="Пояснение" xfId="157"/>
    <cellStyle name="Примечание" xfId="158"/>
    <cellStyle name="Percent" xfId="159"/>
    <cellStyle name="Процентный 2" xfId="160"/>
    <cellStyle name="Процентный 2 2" xfId="161"/>
    <cellStyle name="Связанная ячейка" xfId="162"/>
    <cellStyle name="Текст предупреждения" xfId="163"/>
    <cellStyle name="Comma" xfId="164"/>
    <cellStyle name="Comma [0]" xfId="165"/>
    <cellStyle name="Финансовый 2" xfId="166"/>
    <cellStyle name="Финансовый 3" xfId="167"/>
    <cellStyle name="Хороший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90" zoomScaleNormal="90" zoomScalePageLayoutView="0" workbookViewId="0" topLeftCell="A1">
      <pane xSplit="4" ySplit="4" topLeftCell="E4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0" sqref="D20"/>
    </sheetView>
  </sheetViews>
  <sheetFormatPr defaultColWidth="9.00390625" defaultRowHeight="12.75"/>
  <cols>
    <col min="1" max="1" width="8.875" style="17" customWidth="1"/>
    <col min="2" max="2" width="10.75390625" style="17" customWidth="1"/>
    <col min="3" max="3" width="19.00390625" style="35" hidden="1" customWidth="1"/>
    <col min="4" max="4" width="64.375" style="17" customWidth="1"/>
    <col min="5" max="5" width="15.75390625" style="20" customWidth="1"/>
    <col min="6" max="6" width="14.375" style="17" customWidth="1"/>
    <col min="7" max="7" width="15.25390625" style="20" customWidth="1"/>
    <col min="8" max="8" width="17.125" style="75" customWidth="1"/>
    <col min="9" max="9" width="14.125" style="75" customWidth="1"/>
    <col min="10" max="10" width="16.00390625" style="55" customWidth="1"/>
    <col min="11" max="11" width="15.875" style="17" customWidth="1"/>
    <col min="12" max="12" width="15.25390625" style="17" customWidth="1"/>
    <col min="13" max="13" width="12.375" style="17" customWidth="1"/>
    <col min="14" max="14" width="13.375" style="17" customWidth="1"/>
    <col min="15" max="15" width="12.75390625" style="17" customWidth="1"/>
    <col min="16" max="16384" width="9.125" style="17" customWidth="1"/>
  </cols>
  <sheetData>
    <row r="1" spans="1:15" ht="20.25" customHeight="1">
      <c r="A1" s="153" t="s">
        <v>155</v>
      </c>
      <c r="B1" s="153"/>
      <c r="C1" s="154"/>
      <c r="D1" s="153"/>
      <c r="E1" s="155"/>
      <c r="F1" s="153"/>
      <c r="G1" s="155"/>
      <c r="H1" s="153"/>
      <c r="I1" s="153"/>
      <c r="J1" s="153"/>
      <c r="K1" s="153"/>
      <c r="L1" s="153"/>
      <c r="M1" s="153"/>
      <c r="N1" s="153"/>
      <c r="O1" s="153"/>
    </row>
    <row r="2" spans="1:15" ht="20.25" customHeight="1">
      <c r="A2" s="13"/>
      <c r="B2" s="76"/>
      <c r="C2" s="25"/>
      <c r="D2" s="77"/>
      <c r="E2" s="78"/>
      <c r="F2" s="77"/>
      <c r="G2" s="78"/>
      <c r="H2" s="79"/>
      <c r="I2" s="80"/>
      <c r="J2" s="80"/>
      <c r="K2" s="77"/>
      <c r="L2" s="77"/>
      <c r="M2" s="81"/>
      <c r="N2" s="81"/>
      <c r="O2" s="12" t="s">
        <v>0</v>
      </c>
    </row>
    <row r="3" spans="1:15" ht="20.25" customHeight="1">
      <c r="A3" s="156" t="s">
        <v>1</v>
      </c>
      <c r="B3" s="123" t="s">
        <v>2</v>
      </c>
      <c r="C3" s="157" t="s">
        <v>3</v>
      </c>
      <c r="D3" s="159" t="s">
        <v>4</v>
      </c>
      <c r="E3" s="163" t="s">
        <v>164</v>
      </c>
      <c r="F3" s="161" t="s">
        <v>156</v>
      </c>
      <c r="G3" s="127"/>
      <c r="H3" s="124" t="s">
        <v>159</v>
      </c>
      <c r="I3" s="125"/>
      <c r="J3" s="82"/>
      <c r="K3" s="126" t="s">
        <v>109</v>
      </c>
      <c r="L3" s="127"/>
      <c r="M3" s="165" t="s">
        <v>162</v>
      </c>
      <c r="N3" s="162" t="s">
        <v>105</v>
      </c>
      <c r="O3" s="146" t="s">
        <v>102</v>
      </c>
    </row>
    <row r="4" spans="1:15" ht="61.5" customHeight="1">
      <c r="A4" s="156"/>
      <c r="B4" s="123"/>
      <c r="C4" s="158"/>
      <c r="D4" s="160"/>
      <c r="E4" s="164"/>
      <c r="F4" s="83" t="s">
        <v>157</v>
      </c>
      <c r="G4" s="83" t="s">
        <v>158</v>
      </c>
      <c r="H4" s="84" t="s">
        <v>165</v>
      </c>
      <c r="I4" s="83" t="s">
        <v>158</v>
      </c>
      <c r="J4" s="85" t="s">
        <v>160</v>
      </c>
      <c r="K4" s="83" t="s">
        <v>161</v>
      </c>
      <c r="L4" s="83" t="s">
        <v>163</v>
      </c>
      <c r="M4" s="165"/>
      <c r="N4" s="162"/>
      <c r="O4" s="146"/>
    </row>
    <row r="5" spans="1:15" s="64" customFormat="1" ht="25.5" customHeight="1">
      <c r="A5" s="70"/>
      <c r="B5" s="97"/>
      <c r="C5" s="98"/>
      <c r="D5" s="71" t="s">
        <v>5</v>
      </c>
      <c r="E5" s="59">
        <f>E16+E18+E20+E17+E19</f>
        <v>-40220.62</v>
      </c>
      <c r="F5" s="59">
        <f>F16+F18+F20+F17+F19</f>
        <v>21747223.4</v>
      </c>
      <c r="G5" s="59">
        <f>G16+G18+G20+G17+G19</f>
        <v>1089960.7</v>
      </c>
      <c r="H5" s="59">
        <f>H16+H18+H20+H17+H19</f>
        <v>377985.9599999999</v>
      </c>
      <c r="I5" s="59">
        <f>I16+I18+I20+I17+I19</f>
        <v>377985.9599999999</v>
      </c>
      <c r="J5" s="60">
        <f>H5-E5</f>
        <v>418206.5799999999</v>
      </c>
      <c r="K5" s="60">
        <f>H5-F5</f>
        <v>-21369237.439999998</v>
      </c>
      <c r="L5" s="60">
        <f>I5-G5</f>
        <v>-711974.74</v>
      </c>
      <c r="M5" s="72">
        <f>_xlfn.IFERROR(H5/E5,"")</f>
        <v>-9.39781534944016</v>
      </c>
      <c r="N5" s="72">
        <f>_xlfn.IFERROR(I5/G5,"")</f>
        <v>0.34678861357111307</v>
      </c>
      <c r="O5" s="72">
        <f aca="true" t="shared" si="0" ref="O5:O44">_xlfn.IFERROR(H5/F5,"")</f>
        <v>0.017380883667199552</v>
      </c>
    </row>
    <row r="6" spans="1:16" ht="18" customHeight="1">
      <c r="A6" s="134" t="s">
        <v>10</v>
      </c>
      <c r="B6" s="65" t="s">
        <v>11</v>
      </c>
      <c r="C6" s="26" t="s">
        <v>12</v>
      </c>
      <c r="D6" s="99" t="s">
        <v>13</v>
      </c>
      <c r="E6" s="48">
        <v>-21941.940000000002</v>
      </c>
      <c r="F6" s="48">
        <v>16497200.1</v>
      </c>
      <c r="G6" s="48">
        <v>840962.9</v>
      </c>
      <c r="H6" s="48">
        <v>184161.83</v>
      </c>
      <c r="I6" s="48">
        <v>184161.83</v>
      </c>
      <c r="J6" s="48">
        <f aca="true" t="shared" si="1" ref="J6:J67">H6-E6</f>
        <v>206103.77</v>
      </c>
      <c r="K6" s="48">
        <f aca="true" t="shared" si="2" ref="K6:K35">H6-F6</f>
        <v>-16313038.27</v>
      </c>
      <c r="L6" s="48">
        <f aca="true" t="shared" si="3" ref="L6:L35">I6-G6</f>
        <v>-656801.0700000001</v>
      </c>
      <c r="M6" s="49">
        <f aca="true" t="shared" si="4" ref="M6:M67">_xlfn.IFERROR(H6/E6,"")</f>
        <v>-8.393142538900387</v>
      </c>
      <c r="N6" s="49">
        <f aca="true" t="shared" si="5" ref="N6:N35">_xlfn.IFERROR(I6/G6,"")</f>
        <v>0.21898924435310996</v>
      </c>
      <c r="O6" s="49">
        <f t="shared" si="0"/>
        <v>0.011163217326799594</v>
      </c>
      <c r="P6" s="18"/>
    </row>
    <row r="7" spans="1:16" ht="18" customHeight="1">
      <c r="A7" s="129"/>
      <c r="B7" s="65" t="s">
        <v>6</v>
      </c>
      <c r="C7" s="26" t="s">
        <v>7</v>
      </c>
      <c r="D7" s="100" t="s">
        <v>8</v>
      </c>
      <c r="E7" s="48"/>
      <c r="F7" s="50">
        <v>79229.2</v>
      </c>
      <c r="G7" s="50">
        <v>3103.4</v>
      </c>
      <c r="H7" s="48">
        <v>35.37</v>
      </c>
      <c r="I7" s="48">
        <v>35.37</v>
      </c>
      <c r="J7" s="50">
        <f t="shared" si="1"/>
        <v>35.37</v>
      </c>
      <c r="K7" s="50">
        <f t="shared" si="2"/>
        <v>-79193.83</v>
      </c>
      <c r="L7" s="50">
        <f t="shared" si="3"/>
        <v>-3068.03</v>
      </c>
      <c r="M7" s="49">
        <f t="shared" si="4"/>
      </c>
      <c r="N7" s="49">
        <f t="shared" si="5"/>
        <v>0.011397177289424501</v>
      </c>
      <c r="O7" s="49">
        <f t="shared" si="0"/>
        <v>0.00044642631756978485</v>
      </c>
      <c r="P7" s="18"/>
    </row>
    <row r="8" spans="1:16" ht="18" customHeight="1">
      <c r="A8" s="129"/>
      <c r="B8" s="65" t="s">
        <v>11</v>
      </c>
      <c r="C8" s="27" t="s">
        <v>96</v>
      </c>
      <c r="D8" s="101" t="s">
        <v>95</v>
      </c>
      <c r="E8" s="48">
        <v>6143.47</v>
      </c>
      <c r="F8" s="47">
        <v>957429</v>
      </c>
      <c r="G8" s="47">
        <v>14180.900000000001</v>
      </c>
      <c r="H8" s="48">
        <v>3406.27</v>
      </c>
      <c r="I8" s="48">
        <v>3406.27</v>
      </c>
      <c r="J8" s="48">
        <f t="shared" si="1"/>
        <v>-2737.2000000000003</v>
      </c>
      <c r="K8" s="48">
        <f t="shared" si="2"/>
        <v>-954022.73</v>
      </c>
      <c r="L8" s="48">
        <f t="shared" si="3"/>
        <v>-10774.630000000001</v>
      </c>
      <c r="M8" s="49">
        <f t="shared" si="4"/>
        <v>0.5544537533348417</v>
      </c>
      <c r="N8" s="49">
        <f t="shared" si="5"/>
        <v>0.2402012566198196</v>
      </c>
      <c r="O8" s="49">
        <f t="shared" si="0"/>
        <v>0.0035577259514804754</v>
      </c>
      <c r="P8" s="18"/>
    </row>
    <row r="9" spans="1:16" ht="18" customHeight="1">
      <c r="A9" s="129"/>
      <c r="B9" s="65" t="s">
        <v>11</v>
      </c>
      <c r="C9" s="26" t="s">
        <v>14</v>
      </c>
      <c r="D9" s="99" t="s">
        <v>15</v>
      </c>
      <c r="E9" s="48">
        <v>-4120.78</v>
      </c>
      <c r="F9" s="48">
        <v>0</v>
      </c>
      <c r="G9" s="48">
        <v>0</v>
      </c>
      <c r="H9" s="48">
        <v>-0.7199999999999998</v>
      </c>
      <c r="I9" s="48">
        <v>-0.7199999999999998</v>
      </c>
      <c r="J9" s="48">
        <f t="shared" si="1"/>
        <v>4120.0599999999995</v>
      </c>
      <c r="K9" s="48">
        <f t="shared" si="2"/>
        <v>-0.7199999999999998</v>
      </c>
      <c r="L9" s="48">
        <f t="shared" si="3"/>
        <v>-0.7199999999999998</v>
      </c>
      <c r="M9" s="49">
        <f t="shared" si="4"/>
        <v>0.00017472420269948888</v>
      </c>
      <c r="N9" s="49">
        <f t="shared" si="5"/>
      </c>
      <c r="O9" s="49">
        <f t="shared" si="0"/>
      </c>
      <c r="P9" s="18"/>
    </row>
    <row r="10" spans="1:16" ht="18" customHeight="1">
      <c r="A10" s="129"/>
      <c r="B10" s="65" t="s">
        <v>11</v>
      </c>
      <c r="C10" s="26" t="s">
        <v>16</v>
      </c>
      <c r="D10" s="99" t="s">
        <v>17</v>
      </c>
      <c r="E10" s="48">
        <v>-0.9</v>
      </c>
      <c r="F10" s="48">
        <v>792.3</v>
      </c>
      <c r="G10" s="48">
        <v>0</v>
      </c>
      <c r="H10" s="48">
        <v>15.97</v>
      </c>
      <c r="I10" s="48">
        <v>15.97</v>
      </c>
      <c r="J10" s="48">
        <f t="shared" si="1"/>
        <v>16.87</v>
      </c>
      <c r="K10" s="48">
        <f t="shared" si="2"/>
        <v>-776.3299999999999</v>
      </c>
      <c r="L10" s="48">
        <f t="shared" si="3"/>
        <v>15.97</v>
      </c>
      <c r="M10" s="49">
        <f t="shared" si="4"/>
        <v>-17.744444444444444</v>
      </c>
      <c r="N10" s="49">
        <f t="shared" si="5"/>
      </c>
      <c r="O10" s="49">
        <f t="shared" si="0"/>
        <v>0.02015650637384829</v>
      </c>
      <c r="P10" s="18"/>
    </row>
    <row r="11" spans="1:16" ht="18" customHeight="1">
      <c r="A11" s="129"/>
      <c r="B11" s="65" t="s">
        <v>11</v>
      </c>
      <c r="C11" s="26" t="s">
        <v>18</v>
      </c>
      <c r="D11" s="99" t="s">
        <v>98</v>
      </c>
      <c r="E11" s="48">
        <v>-35089.87</v>
      </c>
      <c r="F11" s="48">
        <v>354934.4</v>
      </c>
      <c r="G11" s="48">
        <v>187059.3</v>
      </c>
      <c r="H11" s="48">
        <v>165815.34000000003</v>
      </c>
      <c r="I11" s="48">
        <v>165815.34000000003</v>
      </c>
      <c r="J11" s="48">
        <f t="shared" si="1"/>
        <v>200905.21000000002</v>
      </c>
      <c r="K11" s="48">
        <f t="shared" si="2"/>
        <v>-189119.06</v>
      </c>
      <c r="L11" s="48">
        <f t="shared" si="3"/>
        <v>-21243.959999999963</v>
      </c>
      <c r="M11" s="49">
        <f t="shared" si="4"/>
        <v>-4.72544754369281</v>
      </c>
      <c r="N11" s="49">
        <f t="shared" si="5"/>
        <v>0.886431949654468</v>
      </c>
      <c r="O11" s="49">
        <f t="shared" si="0"/>
        <v>0.46717179287214766</v>
      </c>
      <c r="P11" s="18"/>
    </row>
    <row r="12" spans="1:16" ht="18" customHeight="1">
      <c r="A12" s="129"/>
      <c r="B12" s="65" t="s">
        <v>19</v>
      </c>
      <c r="C12" s="26" t="s">
        <v>20</v>
      </c>
      <c r="D12" s="99" t="s">
        <v>21</v>
      </c>
      <c r="E12" s="48">
        <v>7244.59</v>
      </c>
      <c r="F12" s="48">
        <v>1250550.2</v>
      </c>
      <c r="G12" s="48">
        <v>25000</v>
      </c>
      <c r="H12" s="48">
        <v>21762.28</v>
      </c>
      <c r="I12" s="48">
        <v>21762.28</v>
      </c>
      <c r="J12" s="48">
        <f t="shared" si="1"/>
        <v>14517.689999999999</v>
      </c>
      <c r="K12" s="48">
        <f t="shared" si="2"/>
        <v>-1228787.92</v>
      </c>
      <c r="L12" s="48">
        <f t="shared" si="3"/>
        <v>-3237.720000000001</v>
      </c>
      <c r="M12" s="49">
        <f t="shared" si="4"/>
        <v>3.003935350378696</v>
      </c>
      <c r="N12" s="49">
        <f t="shared" si="5"/>
        <v>0.8704911999999999</v>
      </c>
      <c r="O12" s="49">
        <f t="shared" si="0"/>
        <v>0.01740216426337783</v>
      </c>
      <c r="P12" s="18"/>
    </row>
    <row r="13" spans="1:16" ht="18" customHeight="1">
      <c r="A13" s="129"/>
      <c r="B13" s="65" t="s">
        <v>19</v>
      </c>
      <c r="C13" s="26" t="s">
        <v>22</v>
      </c>
      <c r="D13" s="99" t="s">
        <v>23</v>
      </c>
      <c r="E13" s="48">
        <v>-30.309999999999782</v>
      </c>
      <c r="F13" s="48">
        <v>2382735.3000000003</v>
      </c>
      <c r="G13" s="48">
        <v>7602</v>
      </c>
      <c r="H13" s="48">
        <v>-7806.84</v>
      </c>
      <c r="I13" s="48">
        <v>-7806.84</v>
      </c>
      <c r="J13" s="48">
        <f t="shared" si="1"/>
        <v>-7776.530000000001</v>
      </c>
      <c r="K13" s="48">
        <f t="shared" si="2"/>
        <v>-2390542.14</v>
      </c>
      <c r="L13" s="48">
        <f t="shared" si="3"/>
        <v>-15408.84</v>
      </c>
      <c r="M13" s="49">
        <f t="shared" si="4"/>
        <v>257.5664797096686</v>
      </c>
      <c r="N13" s="49">
        <f t="shared" si="5"/>
        <v>-1.0269455406471981</v>
      </c>
      <c r="O13" s="49">
        <f t="shared" si="0"/>
        <v>-0.0032764193320172826</v>
      </c>
      <c r="P13" s="18"/>
    </row>
    <row r="14" spans="1:16" ht="18" customHeight="1">
      <c r="A14" s="129"/>
      <c r="B14" s="65" t="s">
        <v>24</v>
      </c>
      <c r="C14" s="26" t="s">
        <v>25</v>
      </c>
      <c r="D14" s="99" t="s">
        <v>26</v>
      </c>
      <c r="E14" s="48">
        <v>7529.759999999999</v>
      </c>
      <c r="F14" s="48">
        <v>223881.6</v>
      </c>
      <c r="G14" s="48">
        <v>12017.5</v>
      </c>
      <c r="H14" s="48">
        <v>10589.060000000001</v>
      </c>
      <c r="I14" s="48">
        <v>10589.060000000001</v>
      </c>
      <c r="J14" s="48">
        <f t="shared" si="1"/>
        <v>3059.300000000002</v>
      </c>
      <c r="K14" s="48">
        <f t="shared" si="2"/>
        <v>-213292.54</v>
      </c>
      <c r="L14" s="48">
        <f t="shared" si="3"/>
        <v>-1428.4399999999987</v>
      </c>
      <c r="M14" s="49">
        <f t="shared" si="4"/>
        <v>1.4062944901298318</v>
      </c>
      <c r="N14" s="49">
        <f t="shared" si="5"/>
        <v>0.8811366756812982</v>
      </c>
      <c r="O14" s="49">
        <f t="shared" si="0"/>
        <v>0.04729758944013265</v>
      </c>
      <c r="P14" s="18"/>
    </row>
    <row r="15" spans="1:16" ht="18" customHeight="1">
      <c r="A15" s="129"/>
      <c r="B15" s="65" t="s">
        <v>19</v>
      </c>
      <c r="C15" s="26" t="s">
        <v>27</v>
      </c>
      <c r="D15" s="99" t="s">
        <v>28</v>
      </c>
      <c r="E15" s="48">
        <v>-2.04</v>
      </c>
      <c r="F15" s="48">
        <v>0</v>
      </c>
      <c r="G15" s="48">
        <v>0</v>
      </c>
      <c r="H15" s="48">
        <v>0</v>
      </c>
      <c r="I15" s="48">
        <v>0</v>
      </c>
      <c r="J15" s="48">
        <f t="shared" si="1"/>
        <v>2.04</v>
      </c>
      <c r="K15" s="48">
        <f t="shared" si="2"/>
        <v>0</v>
      </c>
      <c r="L15" s="48">
        <f t="shared" si="3"/>
        <v>0</v>
      </c>
      <c r="M15" s="49">
        <f t="shared" si="4"/>
        <v>0</v>
      </c>
      <c r="N15" s="49">
        <f t="shared" si="5"/>
      </c>
      <c r="O15" s="49">
        <f t="shared" si="0"/>
      </c>
      <c r="P15" s="18"/>
    </row>
    <row r="16" spans="1:16" ht="18" customHeight="1">
      <c r="A16" s="130"/>
      <c r="B16" s="86"/>
      <c r="C16" s="87"/>
      <c r="D16" s="102" t="s">
        <v>9</v>
      </c>
      <c r="E16" s="88">
        <f>SUM(E6:E15)</f>
        <v>-40268.020000000004</v>
      </c>
      <c r="F16" s="88">
        <f>SUM(F6:F15)</f>
        <v>21746752.099999998</v>
      </c>
      <c r="G16" s="88">
        <f>SUM(G6:G15)</f>
        <v>1089926</v>
      </c>
      <c r="H16" s="88">
        <f>SUM(H6:H15)</f>
        <v>377978.55999999994</v>
      </c>
      <c r="I16" s="88">
        <f>SUM(I6:I15)</f>
        <v>377978.55999999994</v>
      </c>
      <c r="J16" s="88">
        <f t="shared" si="1"/>
        <v>418246.57999999996</v>
      </c>
      <c r="K16" s="88">
        <f t="shared" si="2"/>
        <v>-21368773.54</v>
      </c>
      <c r="L16" s="88">
        <f t="shared" si="3"/>
        <v>-711947.4400000001</v>
      </c>
      <c r="M16" s="89">
        <f t="shared" si="4"/>
        <v>-9.386569292455897</v>
      </c>
      <c r="N16" s="89">
        <f t="shared" si="5"/>
        <v>0.3467928648366953</v>
      </c>
      <c r="O16" s="89">
        <f t="shared" si="0"/>
        <v>0.017380920068519105</v>
      </c>
      <c r="P16" s="18"/>
    </row>
    <row r="17" spans="1:16" ht="18" customHeight="1">
      <c r="A17" s="66" t="s">
        <v>82</v>
      </c>
      <c r="B17" s="65" t="s">
        <v>30</v>
      </c>
      <c r="C17" s="26" t="s">
        <v>125</v>
      </c>
      <c r="D17" s="99" t="s">
        <v>31</v>
      </c>
      <c r="E17" s="48">
        <v>8</v>
      </c>
      <c r="F17" s="48">
        <v>88</v>
      </c>
      <c r="G17" s="48">
        <v>7.3</v>
      </c>
      <c r="H17" s="48">
        <v>0</v>
      </c>
      <c r="I17" s="48">
        <v>0</v>
      </c>
      <c r="J17" s="48">
        <f t="shared" si="1"/>
        <v>-8</v>
      </c>
      <c r="K17" s="48">
        <f t="shared" si="2"/>
        <v>-88</v>
      </c>
      <c r="L17" s="48">
        <f t="shared" si="3"/>
        <v>-7.3</v>
      </c>
      <c r="M17" s="49">
        <f t="shared" si="4"/>
        <v>0</v>
      </c>
      <c r="N17" s="49">
        <f t="shared" si="5"/>
        <v>0</v>
      </c>
      <c r="O17" s="49">
        <f t="shared" si="0"/>
        <v>0</v>
      </c>
      <c r="P17" s="18"/>
    </row>
    <row r="18" spans="1:16" ht="18.75" customHeight="1">
      <c r="A18" s="117" t="s">
        <v>29</v>
      </c>
      <c r="B18" s="118" t="s">
        <v>30</v>
      </c>
      <c r="C18" s="26" t="s">
        <v>110</v>
      </c>
      <c r="D18" s="116" t="s">
        <v>97</v>
      </c>
      <c r="E18" s="48">
        <v>8.8</v>
      </c>
      <c r="F18" s="48">
        <v>328.3</v>
      </c>
      <c r="G18" s="48">
        <v>27.4</v>
      </c>
      <c r="H18" s="48">
        <v>0.8</v>
      </c>
      <c r="I18" s="48">
        <v>0.8</v>
      </c>
      <c r="J18" s="48">
        <f t="shared" si="1"/>
        <v>-8</v>
      </c>
      <c r="K18" s="48">
        <f t="shared" si="2"/>
        <v>-327.5</v>
      </c>
      <c r="L18" s="48">
        <f t="shared" si="3"/>
        <v>-26.599999999999998</v>
      </c>
      <c r="M18" s="49">
        <f t="shared" si="4"/>
        <v>0.09090909090909091</v>
      </c>
      <c r="N18" s="49">
        <f t="shared" si="5"/>
        <v>0.029197080291970805</v>
      </c>
      <c r="O18" s="49">
        <f t="shared" si="0"/>
        <v>0.0024367956137678953</v>
      </c>
      <c r="P18" s="18"/>
    </row>
    <row r="19" spans="1:16" ht="35.25" customHeight="1">
      <c r="A19" s="67" t="s">
        <v>33</v>
      </c>
      <c r="B19" s="68" t="s">
        <v>84</v>
      </c>
      <c r="C19" s="26" t="s">
        <v>126</v>
      </c>
      <c r="D19" s="99" t="s">
        <v>34</v>
      </c>
      <c r="E19" s="48">
        <v>25.6</v>
      </c>
      <c r="F19" s="48">
        <v>0</v>
      </c>
      <c r="G19" s="48">
        <v>0</v>
      </c>
      <c r="H19" s="48">
        <v>1.6</v>
      </c>
      <c r="I19" s="48">
        <v>1.6</v>
      </c>
      <c r="J19" s="48">
        <f t="shared" si="1"/>
        <v>-24</v>
      </c>
      <c r="K19" s="48">
        <f t="shared" si="2"/>
        <v>1.6</v>
      </c>
      <c r="L19" s="48">
        <f t="shared" si="3"/>
        <v>1.6</v>
      </c>
      <c r="M19" s="49">
        <f t="shared" si="4"/>
        <v>0.0625</v>
      </c>
      <c r="N19" s="49">
        <f t="shared" si="5"/>
      </c>
      <c r="O19" s="49">
        <f t="shared" si="0"/>
      </c>
      <c r="P19" s="18"/>
    </row>
    <row r="20" spans="1:16" ht="18" customHeight="1">
      <c r="A20" s="66" t="s">
        <v>32</v>
      </c>
      <c r="B20" s="65" t="s">
        <v>11</v>
      </c>
      <c r="C20" s="26" t="s">
        <v>127</v>
      </c>
      <c r="D20" s="99" t="s">
        <v>86</v>
      </c>
      <c r="E20" s="48">
        <v>5</v>
      </c>
      <c r="F20" s="48">
        <v>55</v>
      </c>
      <c r="G20" s="48">
        <v>0</v>
      </c>
      <c r="H20" s="48">
        <v>5</v>
      </c>
      <c r="I20" s="48">
        <v>5</v>
      </c>
      <c r="J20" s="48">
        <f t="shared" si="1"/>
        <v>0</v>
      </c>
      <c r="K20" s="48">
        <f t="shared" si="2"/>
        <v>-50</v>
      </c>
      <c r="L20" s="48">
        <f t="shared" si="3"/>
        <v>5</v>
      </c>
      <c r="M20" s="49">
        <f t="shared" si="4"/>
        <v>1</v>
      </c>
      <c r="N20" s="49">
        <f t="shared" si="5"/>
      </c>
      <c r="O20" s="49">
        <f t="shared" si="0"/>
        <v>0.09090909090909091</v>
      </c>
      <c r="P20" s="18"/>
    </row>
    <row r="21" spans="1:16" s="64" customFormat="1" ht="28.5" customHeight="1">
      <c r="A21" s="135"/>
      <c r="B21" s="135"/>
      <c r="C21" s="136"/>
      <c r="D21" s="61" t="s">
        <v>35</v>
      </c>
      <c r="E21" s="60">
        <f>E25+E28+E36+E48+E50+E55+E58+E61+E70</f>
        <v>426881.44</v>
      </c>
      <c r="F21" s="60">
        <f>F25+F28+F36+F48+F50+F55+F58+F61+F70</f>
        <v>6984364.5</v>
      </c>
      <c r="G21" s="60">
        <f>G25+G28+G36+G48+G50+G55+G58+G61+G70</f>
        <v>433133.60000000003</v>
      </c>
      <c r="H21" s="60">
        <f>H25+H28+H36+H48+H50+H55+H58+H61+H70</f>
        <v>380874.08999999997</v>
      </c>
      <c r="I21" s="60">
        <f>I25+I28+I36+I48+I50+I55+I58+I61+I70</f>
        <v>380874.08999999997</v>
      </c>
      <c r="J21" s="60">
        <f t="shared" si="1"/>
        <v>-46007.350000000035</v>
      </c>
      <c r="K21" s="60">
        <f t="shared" si="2"/>
        <v>-6603490.41</v>
      </c>
      <c r="L21" s="60">
        <f t="shared" si="3"/>
        <v>-52259.51000000007</v>
      </c>
      <c r="M21" s="72">
        <f t="shared" si="4"/>
        <v>0.8922245249172697</v>
      </c>
      <c r="N21" s="72">
        <f t="shared" si="5"/>
        <v>0.8793455183342967</v>
      </c>
      <c r="O21" s="72">
        <f t="shared" si="0"/>
        <v>0.05453239016949931</v>
      </c>
      <c r="P21" s="73"/>
    </row>
    <row r="22" spans="1:15" ht="18" customHeight="1">
      <c r="A22" s="128" t="s">
        <v>33</v>
      </c>
      <c r="B22" s="131" t="s">
        <v>84</v>
      </c>
      <c r="C22" s="28" t="s">
        <v>128</v>
      </c>
      <c r="D22" s="21" t="s">
        <v>99</v>
      </c>
      <c r="E22" s="45">
        <v>7874.17</v>
      </c>
      <c r="F22" s="2">
        <v>209447.5</v>
      </c>
      <c r="G22" s="2">
        <v>14899.2</v>
      </c>
      <c r="H22" s="45">
        <v>11217.380000000001</v>
      </c>
      <c r="I22" s="45">
        <v>11217.380000000001</v>
      </c>
      <c r="J22" s="3">
        <f t="shared" si="1"/>
        <v>3343.210000000001</v>
      </c>
      <c r="K22" s="3">
        <f t="shared" si="2"/>
        <v>-198230.12</v>
      </c>
      <c r="L22" s="3">
        <f t="shared" si="3"/>
        <v>-3681.8199999999997</v>
      </c>
      <c r="M22" s="15">
        <f t="shared" si="4"/>
        <v>1.4245793524904848</v>
      </c>
      <c r="N22" s="15">
        <f t="shared" si="5"/>
        <v>0.7528847186426117</v>
      </c>
      <c r="O22" s="15">
        <f t="shared" si="0"/>
        <v>0.053557001157808044</v>
      </c>
    </row>
    <row r="23" spans="1:15" ht="18" customHeight="1">
      <c r="A23" s="129"/>
      <c r="B23" s="132"/>
      <c r="C23" s="26" t="s">
        <v>122</v>
      </c>
      <c r="D23" s="21" t="s">
        <v>36</v>
      </c>
      <c r="E23" s="45"/>
      <c r="F23" s="2">
        <v>4501.5</v>
      </c>
      <c r="G23" s="2">
        <v>0</v>
      </c>
      <c r="H23" s="45">
        <v>1715</v>
      </c>
      <c r="I23" s="45">
        <v>1715</v>
      </c>
      <c r="J23" s="3">
        <f t="shared" si="1"/>
        <v>1715</v>
      </c>
      <c r="K23" s="3">
        <f t="shared" si="2"/>
        <v>-2786.5</v>
      </c>
      <c r="L23" s="3">
        <f t="shared" si="3"/>
        <v>1715</v>
      </c>
      <c r="M23" s="15">
        <f t="shared" si="4"/>
      </c>
      <c r="N23" s="15">
        <f t="shared" si="5"/>
      </c>
      <c r="O23" s="15">
        <f t="shared" si="0"/>
        <v>0.38098411640564256</v>
      </c>
    </row>
    <row r="24" spans="1:15" ht="18" customHeight="1">
      <c r="A24" s="129"/>
      <c r="B24" s="132"/>
      <c r="C24" s="26" t="s">
        <v>129</v>
      </c>
      <c r="D24" s="21" t="s">
        <v>59</v>
      </c>
      <c r="E24" s="45">
        <v>4301.5199999999995</v>
      </c>
      <c r="F24" s="2">
        <v>126183.1</v>
      </c>
      <c r="G24" s="2">
        <v>10170</v>
      </c>
      <c r="H24" s="45">
        <v>4662.9400000000005</v>
      </c>
      <c r="I24" s="45">
        <v>4662.9400000000005</v>
      </c>
      <c r="J24" s="3">
        <f t="shared" si="1"/>
        <v>361.420000000001</v>
      </c>
      <c r="K24" s="3">
        <f t="shared" si="2"/>
        <v>-121520.16</v>
      </c>
      <c r="L24" s="3">
        <f t="shared" si="3"/>
        <v>-5507.0599999999995</v>
      </c>
      <c r="M24" s="15">
        <f t="shared" si="4"/>
        <v>1.0840214621808106</v>
      </c>
      <c r="N24" s="15">
        <f t="shared" si="5"/>
        <v>0.4584995083579155</v>
      </c>
      <c r="O24" s="15">
        <f t="shared" si="0"/>
        <v>0.03695376005186115</v>
      </c>
    </row>
    <row r="25" spans="1:15" ht="18" customHeight="1">
      <c r="A25" s="130"/>
      <c r="B25" s="133"/>
      <c r="C25" s="87"/>
      <c r="D25" s="102" t="s">
        <v>9</v>
      </c>
      <c r="E25" s="90">
        <f>SUM(E22:E24)</f>
        <v>12175.689999999999</v>
      </c>
      <c r="F25" s="90">
        <f>SUM(F22:F24)</f>
        <v>340132.1</v>
      </c>
      <c r="G25" s="90">
        <f>SUM(G22:G24)</f>
        <v>25069.2</v>
      </c>
      <c r="H25" s="90">
        <f>SUM(H22:H24)</f>
        <v>17595.32</v>
      </c>
      <c r="I25" s="90">
        <f>SUM(I22:I24)</f>
        <v>17595.32</v>
      </c>
      <c r="J25" s="90">
        <f t="shared" si="1"/>
        <v>5419.630000000001</v>
      </c>
      <c r="K25" s="90">
        <f t="shared" si="2"/>
        <v>-322536.77999999997</v>
      </c>
      <c r="L25" s="90">
        <f t="shared" si="3"/>
        <v>-7473.880000000001</v>
      </c>
      <c r="M25" s="36">
        <f t="shared" si="4"/>
        <v>1.4451189213917242</v>
      </c>
      <c r="N25" s="36">
        <f t="shared" si="5"/>
        <v>0.701870023774193</v>
      </c>
      <c r="O25" s="36">
        <f t="shared" si="0"/>
        <v>0.05173084222277168</v>
      </c>
    </row>
    <row r="26" spans="1:15" ht="17.25" customHeight="1">
      <c r="A26" s="123">
        <v>951</v>
      </c>
      <c r="B26" s="123" t="s">
        <v>11</v>
      </c>
      <c r="C26" s="29" t="s">
        <v>130</v>
      </c>
      <c r="D26" s="120" t="s">
        <v>38</v>
      </c>
      <c r="E26" s="45">
        <v>1668.85</v>
      </c>
      <c r="F26" s="2">
        <v>75335.1</v>
      </c>
      <c r="G26" s="2">
        <v>2113</v>
      </c>
      <c r="H26" s="45">
        <v>7026.92</v>
      </c>
      <c r="I26" s="45">
        <v>7026.92</v>
      </c>
      <c r="J26" s="2">
        <f t="shared" si="1"/>
        <v>5358.07</v>
      </c>
      <c r="K26" s="2">
        <f t="shared" si="2"/>
        <v>-68308.18000000001</v>
      </c>
      <c r="L26" s="2">
        <f t="shared" si="3"/>
        <v>4913.92</v>
      </c>
      <c r="M26" s="15">
        <f t="shared" si="4"/>
        <v>4.210636066752555</v>
      </c>
      <c r="N26" s="15">
        <f t="shared" si="5"/>
        <v>3.3255655466161858</v>
      </c>
      <c r="O26" s="15">
        <f t="shared" si="0"/>
        <v>0.09327551168047829</v>
      </c>
    </row>
    <row r="27" spans="1:15" ht="22.5" customHeight="1">
      <c r="A27" s="123"/>
      <c r="B27" s="123"/>
      <c r="C27" s="29" t="s">
        <v>131</v>
      </c>
      <c r="D27" s="121" t="s">
        <v>39</v>
      </c>
      <c r="E27" s="45">
        <v>204.5</v>
      </c>
      <c r="F27" s="2">
        <v>13384.8</v>
      </c>
      <c r="G27" s="2">
        <v>377.3</v>
      </c>
      <c r="H27" s="45">
        <v>867.4699999999999</v>
      </c>
      <c r="I27" s="45">
        <v>867.4699999999999</v>
      </c>
      <c r="J27" s="2">
        <f t="shared" si="1"/>
        <v>662.9699999999999</v>
      </c>
      <c r="K27" s="2">
        <f t="shared" si="2"/>
        <v>-12517.33</v>
      </c>
      <c r="L27" s="2">
        <f t="shared" si="3"/>
        <v>490.1699999999999</v>
      </c>
      <c r="M27" s="15">
        <f t="shared" si="4"/>
        <v>4.241907090464547</v>
      </c>
      <c r="N27" s="15">
        <f t="shared" si="5"/>
        <v>2.2991518685396235</v>
      </c>
      <c r="O27" s="15">
        <f t="shared" si="0"/>
        <v>0.06481008307931385</v>
      </c>
    </row>
    <row r="28" spans="1:15" ht="15.75">
      <c r="A28" s="123"/>
      <c r="B28" s="123"/>
      <c r="C28" s="87"/>
      <c r="D28" s="104" t="s">
        <v>9</v>
      </c>
      <c r="E28" s="90">
        <f>E26+E27</f>
        <v>1873.35</v>
      </c>
      <c r="F28" s="90">
        <f>F26+F27</f>
        <v>88719.90000000001</v>
      </c>
      <c r="G28" s="90">
        <f>G26+G27</f>
        <v>2490.3</v>
      </c>
      <c r="H28" s="90">
        <f>H26+H27</f>
        <v>7894.39</v>
      </c>
      <c r="I28" s="90">
        <f>I26+I27</f>
        <v>7894.39</v>
      </c>
      <c r="J28" s="90">
        <f t="shared" si="1"/>
        <v>6021.040000000001</v>
      </c>
      <c r="K28" s="90">
        <f t="shared" si="2"/>
        <v>-80825.51000000001</v>
      </c>
      <c r="L28" s="90">
        <f t="shared" si="3"/>
        <v>5404.09</v>
      </c>
      <c r="M28" s="36">
        <f t="shared" si="4"/>
        <v>4.214049697066752</v>
      </c>
      <c r="N28" s="36">
        <f t="shared" si="5"/>
        <v>3.170055816568285</v>
      </c>
      <c r="O28" s="36">
        <f t="shared" si="0"/>
        <v>0.08898105160172633</v>
      </c>
    </row>
    <row r="29" spans="1:15" ht="18.75" customHeight="1">
      <c r="A29" s="137" t="s">
        <v>40</v>
      </c>
      <c r="B29" s="123" t="s">
        <v>41</v>
      </c>
      <c r="C29" s="26" t="s">
        <v>115</v>
      </c>
      <c r="D29" s="21" t="s">
        <v>42</v>
      </c>
      <c r="E29" s="45"/>
      <c r="F29" s="2">
        <v>2640</v>
      </c>
      <c r="G29" s="2">
        <v>0</v>
      </c>
      <c r="H29" s="45">
        <v>0</v>
      </c>
      <c r="I29" s="45">
        <v>0</v>
      </c>
      <c r="J29" s="2">
        <f t="shared" si="1"/>
        <v>0</v>
      </c>
      <c r="K29" s="2">
        <f t="shared" si="2"/>
        <v>-2640</v>
      </c>
      <c r="L29" s="2">
        <f t="shared" si="3"/>
        <v>0</v>
      </c>
      <c r="M29" s="15">
        <f t="shared" si="4"/>
      </c>
      <c r="N29" s="15">
        <f t="shared" si="5"/>
      </c>
      <c r="O29" s="15">
        <f t="shared" si="0"/>
        <v>0</v>
      </c>
    </row>
    <row r="30" spans="1:15" ht="17.25" customHeight="1">
      <c r="A30" s="137"/>
      <c r="B30" s="123"/>
      <c r="C30" s="26" t="s">
        <v>116</v>
      </c>
      <c r="D30" s="105" t="s">
        <v>43</v>
      </c>
      <c r="E30" s="45">
        <v>4672.6</v>
      </c>
      <c r="F30" s="2">
        <v>95135.2</v>
      </c>
      <c r="G30" s="2">
        <v>6000</v>
      </c>
      <c r="H30" s="45">
        <v>4324.68</v>
      </c>
      <c r="I30" s="45">
        <v>4324.68</v>
      </c>
      <c r="J30" s="2">
        <f t="shared" si="1"/>
        <v>-347.9200000000001</v>
      </c>
      <c r="K30" s="2">
        <f t="shared" si="2"/>
        <v>-90810.51999999999</v>
      </c>
      <c r="L30" s="2">
        <f t="shared" si="3"/>
        <v>-1675.3199999999997</v>
      </c>
      <c r="M30" s="15">
        <f t="shared" si="4"/>
        <v>0.9255403843684459</v>
      </c>
      <c r="N30" s="15">
        <f t="shared" si="5"/>
        <v>0.7207800000000001</v>
      </c>
      <c r="O30" s="15">
        <f t="shared" si="0"/>
        <v>0.04545825309664562</v>
      </c>
    </row>
    <row r="31" spans="1:15" ht="15.75">
      <c r="A31" s="137"/>
      <c r="B31" s="123"/>
      <c r="C31" s="28" t="s">
        <v>117</v>
      </c>
      <c r="D31" s="103" t="s">
        <v>44</v>
      </c>
      <c r="E31" s="45">
        <v>504.06</v>
      </c>
      <c r="F31" s="2">
        <v>557</v>
      </c>
      <c r="G31" s="2">
        <v>46.4</v>
      </c>
      <c r="H31" s="45">
        <v>242.12</v>
      </c>
      <c r="I31" s="45">
        <v>242.12</v>
      </c>
      <c r="J31" s="2">
        <f t="shared" si="1"/>
        <v>-261.94</v>
      </c>
      <c r="K31" s="2">
        <f t="shared" si="2"/>
        <v>-314.88</v>
      </c>
      <c r="L31" s="2">
        <f t="shared" si="3"/>
        <v>195.72</v>
      </c>
      <c r="M31" s="15">
        <f t="shared" si="4"/>
        <v>0.4803396421060985</v>
      </c>
      <c r="N31" s="15">
        <f t="shared" si="5"/>
        <v>5.218103448275862</v>
      </c>
      <c r="O31" s="15">
        <f t="shared" si="0"/>
        <v>0.43468581687612207</v>
      </c>
    </row>
    <row r="32" spans="1:15" ht="15.75">
      <c r="A32" s="137"/>
      <c r="B32" s="123"/>
      <c r="C32" s="28" t="s">
        <v>114</v>
      </c>
      <c r="D32" s="103" t="s">
        <v>45</v>
      </c>
      <c r="E32" s="2">
        <f>E33+E35+E34</f>
        <v>87858.15000000001</v>
      </c>
      <c r="F32" s="2">
        <f>F33+F35+F34</f>
        <v>95061.3</v>
      </c>
      <c r="G32" s="2">
        <f>G33+G35+G34</f>
        <v>2029.1</v>
      </c>
      <c r="H32" s="2">
        <v>34274.22</v>
      </c>
      <c r="I32" s="2">
        <v>34274.22</v>
      </c>
      <c r="J32" s="3">
        <f t="shared" si="1"/>
        <v>-53583.93000000001</v>
      </c>
      <c r="K32" s="3">
        <f t="shared" si="2"/>
        <v>-60787.08</v>
      </c>
      <c r="L32" s="3">
        <f t="shared" si="3"/>
        <v>32245.120000000003</v>
      </c>
      <c r="M32" s="15">
        <f t="shared" si="4"/>
        <v>0.39010860119408386</v>
      </c>
      <c r="N32" s="15">
        <f t="shared" si="5"/>
        <v>16.891340988615642</v>
      </c>
      <c r="O32" s="15">
        <f t="shared" si="0"/>
        <v>0.3605486144203793</v>
      </c>
    </row>
    <row r="33" spans="1:15" ht="15.75">
      <c r="A33" s="137"/>
      <c r="B33" s="123"/>
      <c r="C33" s="69" t="s">
        <v>111</v>
      </c>
      <c r="D33" s="106" t="s">
        <v>46</v>
      </c>
      <c r="E33" s="45">
        <v>86002.3</v>
      </c>
      <c r="F33" s="4">
        <v>57826.6</v>
      </c>
      <c r="G33" s="4">
        <v>99.8</v>
      </c>
      <c r="H33" s="45">
        <v>32806.12</v>
      </c>
      <c r="I33" s="45">
        <v>32806.12</v>
      </c>
      <c r="J33" s="4">
        <f t="shared" si="1"/>
        <v>-53196.18</v>
      </c>
      <c r="K33" s="4">
        <f t="shared" si="2"/>
        <v>-25020.479999999996</v>
      </c>
      <c r="L33" s="4">
        <f t="shared" si="3"/>
        <v>32706.320000000003</v>
      </c>
      <c r="M33" s="15">
        <f t="shared" si="4"/>
        <v>0.3814563098893867</v>
      </c>
      <c r="N33" s="15">
        <f t="shared" si="5"/>
        <v>328.7186372745491</v>
      </c>
      <c r="O33" s="15">
        <f t="shared" si="0"/>
        <v>0.56731884634407</v>
      </c>
    </row>
    <row r="34" spans="1:15" ht="15.75">
      <c r="A34" s="137"/>
      <c r="B34" s="123"/>
      <c r="C34" s="69" t="s">
        <v>112</v>
      </c>
      <c r="D34" s="106" t="s">
        <v>47</v>
      </c>
      <c r="E34" s="45"/>
      <c r="F34" s="4">
        <v>1403.8</v>
      </c>
      <c r="G34" s="4">
        <v>0</v>
      </c>
      <c r="H34" s="45">
        <v>0</v>
      </c>
      <c r="I34" s="45">
        <v>0</v>
      </c>
      <c r="J34" s="4">
        <f t="shared" si="1"/>
        <v>0</v>
      </c>
      <c r="K34" s="4">
        <f t="shared" si="2"/>
        <v>-1403.8</v>
      </c>
      <c r="L34" s="4">
        <f t="shared" si="3"/>
        <v>0</v>
      </c>
      <c r="M34" s="15">
        <f t="shared" si="4"/>
      </c>
      <c r="N34" s="15">
        <f t="shared" si="5"/>
      </c>
      <c r="O34" s="15">
        <f t="shared" si="0"/>
        <v>0</v>
      </c>
    </row>
    <row r="35" spans="1:15" ht="15.75">
      <c r="A35" s="137"/>
      <c r="B35" s="123"/>
      <c r="C35" s="69" t="s">
        <v>113</v>
      </c>
      <c r="D35" s="106" t="s">
        <v>48</v>
      </c>
      <c r="E35" s="45">
        <v>1855.85</v>
      </c>
      <c r="F35" s="4">
        <v>35830.9</v>
      </c>
      <c r="G35" s="4">
        <v>1929.3</v>
      </c>
      <c r="H35" s="45">
        <v>1468.1</v>
      </c>
      <c r="I35" s="45">
        <v>1468.1</v>
      </c>
      <c r="J35" s="4">
        <f t="shared" si="1"/>
        <v>-387.75</v>
      </c>
      <c r="K35" s="4">
        <f t="shared" si="2"/>
        <v>-34362.8</v>
      </c>
      <c r="L35" s="4">
        <f t="shared" si="3"/>
        <v>-461.20000000000005</v>
      </c>
      <c r="M35" s="15">
        <f t="shared" si="4"/>
        <v>0.7910660883153272</v>
      </c>
      <c r="N35" s="15">
        <f t="shared" si="5"/>
        <v>0.7609495672005391</v>
      </c>
      <c r="O35" s="15">
        <f t="shared" si="0"/>
        <v>0.04097301491171028</v>
      </c>
    </row>
    <row r="36" spans="1:15" ht="15.75">
      <c r="A36" s="137"/>
      <c r="B36" s="137"/>
      <c r="C36" s="87"/>
      <c r="D36" s="104" t="s">
        <v>9</v>
      </c>
      <c r="E36" s="90">
        <f>SUM(E29:E32)</f>
        <v>93034.81000000001</v>
      </c>
      <c r="F36" s="90">
        <f>SUM(F29:F32)</f>
        <v>193393.5</v>
      </c>
      <c r="G36" s="90">
        <f>SUM(G29:G32)</f>
        <v>8075.5</v>
      </c>
      <c r="H36" s="90">
        <f>SUM(H29:H32)</f>
        <v>38841.020000000004</v>
      </c>
      <c r="I36" s="90">
        <f>SUM(I29:I32)</f>
        <v>38841.020000000004</v>
      </c>
      <c r="J36" s="90">
        <f t="shared" si="1"/>
        <v>-54193.79000000001</v>
      </c>
      <c r="K36" s="90">
        <f aca="true" t="shared" si="6" ref="K36:K57">H36-F36</f>
        <v>-154552.47999999998</v>
      </c>
      <c r="L36" s="90">
        <f aca="true" t="shared" si="7" ref="L36:L57">I36-G36</f>
        <v>30765.520000000004</v>
      </c>
      <c r="M36" s="36">
        <f t="shared" si="4"/>
        <v>0.4174891097214043</v>
      </c>
      <c r="N36" s="36">
        <f aca="true" t="shared" si="8" ref="N36:N57">_xlfn.IFERROR(I36/G36,"")</f>
        <v>4.809735620085444</v>
      </c>
      <c r="O36" s="36">
        <f t="shared" si="0"/>
        <v>0.20083932500316715</v>
      </c>
    </row>
    <row r="37" spans="1:15" ht="31.5">
      <c r="A37" s="137" t="s">
        <v>83</v>
      </c>
      <c r="B37" s="123" t="s">
        <v>19</v>
      </c>
      <c r="C37" s="28" t="s">
        <v>134</v>
      </c>
      <c r="D37" s="103" t="s">
        <v>50</v>
      </c>
      <c r="E37" s="45">
        <v>8022.87</v>
      </c>
      <c r="F37" s="2">
        <v>280952</v>
      </c>
      <c r="G37" s="2">
        <v>9200</v>
      </c>
      <c r="H37" s="45">
        <v>11672.960000000001</v>
      </c>
      <c r="I37" s="45">
        <v>11672.960000000001</v>
      </c>
      <c r="J37" s="3">
        <f t="shared" si="1"/>
        <v>3650.090000000001</v>
      </c>
      <c r="K37" s="3">
        <f t="shared" si="6"/>
        <v>-269279.04</v>
      </c>
      <c r="L37" s="3">
        <f t="shared" si="7"/>
        <v>2472.960000000001</v>
      </c>
      <c r="M37" s="15">
        <f t="shared" si="4"/>
        <v>1.4549606312952847</v>
      </c>
      <c r="N37" s="15">
        <f t="shared" si="8"/>
        <v>1.2688000000000001</v>
      </c>
      <c r="O37" s="15">
        <f t="shared" si="0"/>
        <v>0.041547880064922126</v>
      </c>
    </row>
    <row r="38" spans="1:15" ht="18.75" customHeight="1">
      <c r="A38" s="137"/>
      <c r="B38" s="123"/>
      <c r="C38" s="29" t="s">
        <v>132</v>
      </c>
      <c r="D38" s="103" t="s">
        <v>51</v>
      </c>
      <c r="E38" s="45">
        <v>4494.45</v>
      </c>
      <c r="F38" s="2">
        <v>234039.3</v>
      </c>
      <c r="G38" s="2">
        <v>0</v>
      </c>
      <c r="H38" s="45">
        <v>-2159.6</v>
      </c>
      <c r="I38" s="45">
        <v>-2159.6</v>
      </c>
      <c r="J38" s="3">
        <f t="shared" si="1"/>
        <v>-6654.049999999999</v>
      </c>
      <c r="K38" s="3">
        <f t="shared" si="6"/>
        <v>-236198.9</v>
      </c>
      <c r="L38" s="3">
        <f t="shared" si="7"/>
        <v>-2159.6</v>
      </c>
      <c r="M38" s="15">
        <f t="shared" si="4"/>
        <v>-0.4805037323810477</v>
      </c>
      <c r="N38" s="15">
        <f t="shared" si="8"/>
      </c>
      <c r="O38" s="15">
        <f t="shared" si="0"/>
        <v>-0.009227510080571938</v>
      </c>
    </row>
    <row r="39" spans="1:15" ht="31.5">
      <c r="A39" s="137"/>
      <c r="B39" s="123"/>
      <c r="C39" s="26" t="s">
        <v>133</v>
      </c>
      <c r="D39" s="21" t="s">
        <v>52</v>
      </c>
      <c r="E39" s="45">
        <v>224.35</v>
      </c>
      <c r="F39" s="2">
        <v>42797.9</v>
      </c>
      <c r="G39" s="2">
        <v>330</v>
      </c>
      <c r="H39" s="45">
        <v>377.71</v>
      </c>
      <c r="I39" s="45">
        <v>377.71</v>
      </c>
      <c r="J39" s="2">
        <f t="shared" si="1"/>
        <v>153.35999999999999</v>
      </c>
      <c r="K39" s="2">
        <f t="shared" si="6"/>
        <v>-42420.19</v>
      </c>
      <c r="L39" s="2">
        <f t="shared" si="7"/>
        <v>47.70999999999998</v>
      </c>
      <c r="M39" s="15">
        <f t="shared" si="4"/>
        <v>1.683574771562291</v>
      </c>
      <c r="N39" s="15">
        <f t="shared" si="8"/>
        <v>1.1445757575757576</v>
      </c>
      <c r="O39" s="15">
        <f t="shared" si="0"/>
        <v>0.008825433023582931</v>
      </c>
    </row>
    <row r="40" spans="1:15" ht="18.75" customHeight="1">
      <c r="A40" s="140"/>
      <c r="B40" s="144"/>
      <c r="C40" s="30" t="s">
        <v>135</v>
      </c>
      <c r="D40" s="107" t="s">
        <v>87</v>
      </c>
      <c r="E40" s="45">
        <v>211.88</v>
      </c>
      <c r="F40" s="2">
        <v>3022.8</v>
      </c>
      <c r="G40" s="2">
        <v>0</v>
      </c>
      <c r="H40" s="45">
        <v>240.93</v>
      </c>
      <c r="I40" s="45">
        <v>240.93</v>
      </c>
      <c r="J40" s="2">
        <f t="shared" si="1"/>
        <v>29.05000000000001</v>
      </c>
      <c r="K40" s="2">
        <f t="shared" si="6"/>
        <v>-2781.8700000000003</v>
      </c>
      <c r="L40" s="2">
        <f t="shared" si="7"/>
        <v>240.93</v>
      </c>
      <c r="M40" s="15">
        <f t="shared" si="4"/>
        <v>1.1371059090050972</v>
      </c>
      <c r="N40" s="15">
        <f t="shared" si="8"/>
      </c>
      <c r="O40" s="15">
        <f t="shared" si="0"/>
        <v>0.07970424771734815</v>
      </c>
    </row>
    <row r="41" spans="1:15" ht="18" customHeight="1">
      <c r="A41" s="141"/>
      <c r="B41" s="145"/>
      <c r="C41" s="31" t="s">
        <v>136</v>
      </c>
      <c r="D41" s="108" t="s">
        <v>91</v>
      </c>
      <c r="E41" s="45">
        <v>7.5</v>
      </c>
      <c r="F41" s="2">
        <v>0</v>
      </c>
      <c r="G41" s="2">
        <v>0</v>
      </c>
      <c r="H41" s="45">
        <v>3.71</v>
      </c>
      <c r="I41" s="45">
        <v>3.71</v>
      </c>
      <c r="J41" s="2">
        <f t="shared" si="1"/>
        <v>-3.79</v>
      </c>
      <c r="K41" s="2">
        <f t="shared" si="6"/>
        <v>3.71</v>
      </c>
      <c r="L41" s="2">
        <f t="shared" si="7"/>
        <v>3.71</v>
      </c>
      <c r="M41" s="15">
        <f t="shared" si="4"/>
        <v>0.49466666666666664</v>
      </c>
      <c r="N41" s="15">
        <f t="shared" si="8"/>
      </c>
      <c r="O41" s="15">
        <f t="shared" si="0"/>
      </c>
    </row>
    <row r="42" spans="1:15" ht="31.5">
      <c r="A42" s="137"/>
      <c r="B42" s="123"/>
      <c r="C42" s="28" t="s">
        <v>137</v>
      </c>
      <c r="D42" s="103" t="s">
        <v>53</v>
      </c>
      <c r="E42" s="45">
        <v>2439.06</v>
      </c>
      <c r="F42" s="2">
        <v>150270.7</v>
      </c>
      <c r="G42" s="2">
        <v>630</v>
      </c>
      <c r="H42" s="45">
        <v>8935.73</v>
      </c>
      <c r="I42" s="45">
        <v>8935.73</v>
      </c>
      <c r="J42" s="2">
        <f t="shared" si="1"/>
        <v>6496.67</v>
      </c>
      <c r="K42" s="2">
        <f t="shared" si="6"/>
        <v>-141334.97</v>
      </c>
      <c r="L42" s="2">
        <f t="shared" si="7"/>
        <v>8305.73</v>
      </c>
      <c r="M42" s="15">
        <f t="shared" si="4"/>
        <v>3.663595811501152</v>
      </c>
      <c r="N42" s="15">
        <f t="shared" si="8"/>
        <v>14.183698412698412</v>
      </c>
      <c r="O42" s="15">
        <f t="shared" si="0"/>
        <v>0.0594642202372119</v>
      </c>
    </row>
    <row r="43" spans="1:15" ht="30" customHeight="1">
      <c r="A43" s="142"/>
      <c r="B43" s="146"/>
      <c r="C43" s="39" t="s">
        <v>138</v>
      </c>
      <c r="D43" s="109" t="s">
        <v>106</v>
      </c>
      <c r="E43" s="45"/>
      <c r="F43" s="24">
        <v>0</v>
      </c>
      <c r="G43" s="24">
        <v>0</v>
      </c>
      <c r="H43" s="45">
        <v>0</v>
      </c>
      <c r="I43" s="45">
        <v>0</v>
      </c>
      <c r="J43" s="2">
        <f t="shared" si="1"/>
        <v>0</v>
      </c>
      <c r="K43" s="2">
        <f t="shared" si="6"/>
        <v>0</v>
      </c>
      <c r="L43" s="2">
        <f t="shared" si="7"/>
        <v>0</v>
      </c>
      <c r="M43" s="15">
        <f t="shared" si="4"/>
      </c>
      <c r="N43" s="15">
        <f t="shared" si="8"/>
      </c>
      <c r="O43" s="15">
        <f t="shared" si="0"/>
      </c>
    </row>
    <row r="44" spans="1:15" ht="34.5" customHeight="1">
      <c r="A44" s="137"/>
      <c r="B44" s="123"/>
      <c r="C44" s="28" t="s">
        <v>139</v>
      </c>
      <c r="D44" s="103" t="s">
        <v>54</v>
      </c>
      <c r="E44" s="45">
        <v>5684.82</v>
      </c>
      <c r="F44" s="2">
        <v>82177</v>
      </c>
      <c r="G44" s="2">
        <v>1800</v>
      </c>
      <c r="H44" s="45">
        <v>11381.52</v>
      </c>
      <c r="I44" s="45">
        <v>11381.52</v>
      </c>
      <c r="J44" s="2">
        <f t="shared" si="1"/>
        <v>5696.700000000001</v>
      </c>
      <c r="K44" s="2">
        <f t="shared" si="6"/>
        <v>-70795.48</v>
      </c>
      <c r="L44" s="2">
        <f t="shared" si="7"/>
        <v>9581.52</v>
      </c>
      <c r="M44" s="15">
        <f t="shared" si="4"/>
        <v>2.0020897759295813</v>
      </c>
      <c r="N44" s="15">
        <f t="shared" si="8"/>
        <v>6.323066666666667</v>
      </c>
      <c r="O44" s="15">
        <f t="shared" si="0"/>
        <v>0.13850006692870268</v>
      </c>
    </row>
    <row r="45" spans="1:15" ht="36.75" customHeight="1">
      <c r="A45" s="143"/>
      <c r="B45" s="147"/>
      <c r="C45" s="37" t="s">
        <v>140</v>
      </c>
      <c r="D45" s="103" t="s">
        <v>107</v>
      </c>
      <c r="E45" s="45"/>
      <c r="F45" s="38">
        <v>0</v>
      </c>
      <c r="G45" s="38">
        <v>0</v>
      </c>
      <c r="H45" s="45">
        <v>0</v>
      </c>
      <c r="I45" s="45">
        <v>0</v>
      </c>
      <c r="J45" s="2">
        <f t="shared" si="1"/>
        <v>0</v>
      </c>
      <c r="K45" s="2">
        <f t="shared" si="6"/>
        <v>0</v>
      </c>
      <c r="L45" s="2">
        <f t="shared" si="7"/>
        <v>0</v>
      </c>
      <c r="M45" s="15">
        <f t="shared" si="4"/>
      </c>
      <c r="N45" s="15">
        <f t="shared" si="8"/>
      </c>
      <c r="O45" s="44"/>
    </row>
    <row r="46" spans="1:15" ht="18" customHeight="1">
      <c r="A46" s="142"/>
      <c r="B46" s="146"/>
      <c r="C46" s="26" t="s">
        <v>129</v>
      </c>
      <c r="D46" s="21" t="s">
        <v>59</v>
      </c>
      <c r="E46" s="45">
        <v>667.78</v>
      </c>
      <c r="F46" s="24">
        <v>8857.5</v>
      </c>
      <c r="G46" s="24">
        <v>0</v>
      </c>
      <c r="H46" s="45">
        <v>607.0500000000001</v>
      </c>
      <c r="I46" s="45">
        <v>607.0500000000001</v>
      </c>
      <c r="J46" s="2">
        <f t="shared" si="1"/>
        <v>-60.729999999999905</v>
      </c>
      <c r="K46" s="2">
        <f t="shared" si="6"/>
        <v>-8250.45</v>
      </c>
      <c r="L46" s="2">
        <f t="shared" si="7"/>
        <v>607.0500000000001</v>
      </c>
      <c r="M46" s="15">
        <f t="shared" si="4"/>
        <v>0.9090568750187189</v>
      </c>
      <c r="N46" s="15">
        <f t="shared" si="8"/>
      </c>
      <c r="O46" s="15">
        <f aca="true" t="shared" si="9" ref="O46:O81">_xlfn.IFERROR(H46/F46,"")</f>
        <v>0.0685351397121084</v>
      </c>
    </row>
    <row r="47" spans="1:15" ht="18.75" customHeight="1">
      <c r="A47" s="142"/>
      <c r="B47" s="146"/>
      <c r="C47" s="26" t="s">
        <v>141</v>
      </c>
      <c r="D47" s="21" t="s">
        <v>103</v>
      </c>
      <c r="E47" s="45">
        <v>2276.37</v>
      </c>
      <c r="F47" s="24">
        <v>46764</v>
      </c>
      <c r="G47" s="24">
        <v>3896</v>
      </c>
      <c r="H47" s="45">
        <v>3176.71</v>
      </c>
      <c r="I47" s="45">
        <v>3176.71</v>
      </c>
      <c r="J47" s="2">
        <f t="shared" si="1"/>
        <v>900.3400000000001</v>
      </c>
      <c r="K47" s="2">
        <f t="shared" si="6"/>
        <v>-43587.29</v>
      </c>
      <c r="L47" s="2">
        <f t="shared" si="7"/>
        <v>-719.29</v>
      </c>
      <c r="M47" s="15">
        <f t="shared" si="4"/>
        <v>1.3955156674881501</v>
      </c>
      <c r="N47" s="15">
        <f t="shared" si="8"/>
        <v>0.8153773100616016</v>
      </c>
      <c r="O47" s="15">
        <f t="shared" si="9"/>
        <v>0.06793067316739372</v>
      </c>
    </row>
    <row r="48" spans="1:15" ht="18" customHeight="1">
      <c r="A48" s="137"/>
      <c r="B48" s="137"/>
      <c r="C48" s="91"/>
      <c r="D48" s="104" t="s">
        <v>9</v>
      </c>
      <c r="E48" s="90">
        <f>SUM(E37:E47)</f>
        <v>24029.079999999998</v>
      </c>
      <c r="F48" s="90">
        <f>SUM(F37:F47)</f>
        <v>848881.2</v>
      </c>
      <c r="G48" s="90">
        <f>SUM(G37:G47)</f>
        <v>15856</v>
      </c>
      <c r="H48" s="90">
        <f>SUM(H37:H47)</f>
        <v>34236.72</v>
      </c>
      <c r="I48" s="90">
        <f>SUM(I37:I47)</f>
        <v>34236.72</v>
      </c>
      <c r="J48" s="90">
        <f t="shared" si="1"/>
        <v>10207.640000000003</v>
      </c>
      <c r="K48" s="90">
        <f t="shared" si="6"/>
        <v>-814644.48</v>
      </c>
      <c r="L48" s="90">
        <f t="shared" si="7"/>
        <v>18380.72</v>
      </c>
      <c r="M48" s="15">
        <f t="shared" si="4"/>
        <v>1.4248036129556356</v>
      </c>
      <c r="N48" s="15">
        <f t="shared" si="8"/>
        <v>2.1592280524722502</v>
      </c>
      <c r="O48" s="15">
        <f t="shared" si="9"/>
        <v>0.04033157996666672</v>
      </c>
    </row>
    <row r="49" spans="1:15" ht="18" customHeight="1">
      <c r="A49" s="137" t="s">
        <v>55</v>
      </c>
      <c r="B49" s="123" t="s">
        <v>56</v>
      </c>
      <c r="C49" s="26" t="s">
        <v>122</v>
      </c>
      <c r="D49" s="21" t="s">
        <v>36</v>
      </c>
      <c r="E49" s="57"/>
      <c r="F49" s="2">
        <v>123</v>
      </c>
      <c r="G49" s="2">
        <v>0</v>
      </c>
      <c r="H49" s="57">
        <v>0</v>
      </c>
      <c r="I49" s="57">
        <v>0</v>
      </c>
      <c r="J49" s="3">
        <f t="shared" si="1"/>
        <v>0</v>
      </c>
      <c r="K49" s="3">
        <f t="shared" si="6"/>
        <v>-123</v>
      </c>
      <c r="L49" s="3">
        <f t="shared" si="7"/>
        <v>0</v>
      </c>
      <c r="M49" s="15">
        <f t="shared" si="4"/>
      </c>
      <c r="N49" s="15">
        <f t="shared" si="8"/>
      </c>
      <c r="O49" s="15">
        <f t="shared" si="9"/>
        <v>0</v>
      </c>
    </row>
    <row r="50" spans="1:15" ht="18" customHeight="1">
      <c r="A50" s="137"/>
      <c r="B50" s="123"/>
      <c r="C50" s="91"/>
      <c r="D50" s="110" t="s">
        <v>9</v>
      </c>
      <c r="E50" s="92">
        <f>SUM(E49:E49)</f>
        <v>0</v>
      </c>
      <c r="F50" s="92">
        <f>SUM(F49:F49)</f>
        <v>123</v>
      </c>
      <c r="G50" s="92">
        <f>SUM(G49:G49)</f>
        <v>0</v>
      </c>
      <c r="H50" s="92">
        <f>SUM(H49:H49)</f>
        <v>0</v>
      </c>
      <c r="I50" s="92">
        <f>SUM(I49:I49)</f>
        <v>0</v>
      </c>
      <c r="J50" s="93">
        <f t="shared" si="1"/>
        <v>0</v>
      </c>
      <c r="K50" s="93">
        <f t="shared" si="6"/>
        <v>-123</v>
      </c>
      <c r="L50" s="93">
        <f t="shared" si="7"/>
        <v>0</v>
      </c>
      <c r="M50" s="15">
        <f t="shared" si="4"/>
      </c>
      <c r="N50" s="15">
        <f t="shared" si="8"/>
      </c>
      <c r="O50" s="15">
        <f t="shared" si="9"/>
        <v>0</v>
      </c>
    </row>
    <row r="51" spans="1:15" ht="18" customHeight="1">
      <c r="A51" s="151" t="s">
        <v>58</v>
      </c>
      <c r="B51" s="149" t="s">
        <v>85</v>
      </c>
      <c r="C51" s="51" t="s">
        <v>118</v>
      </c>
      <c r="D51" s="111" t="s">
        <v>93</v>
      </c>
      <c r="E51" s="57">
        <v>39273.2</v>
      </c>
      <c r="F51" s="2">
        <v>596188</v>
      </c>
      <c r="G51" s="2">
        <v>47116.6</v>
      </c>
      <c r="H51" s="57">
        <v>36261.65</v>
      </c>
      <c r="I51" s="57">
        <v>36261.65</v>
      </c>
      <c r="J51" s="3">
        <f t="shared" si="1"/>
        <v>-3011.5499999999956</v>
      </c>
      <c r="K51" s="3">
        <f t="shared" si="6"/>
        <v>-559926.35</v>
      </c>
      <c r="L51" s="3">
        <f t="shared" si="7"/>
        <v>-10854.949999999997</v>
      </c>
      <c r="M51" s="15">
        <f t="shared" si="4"/>
        <v>0.9233179369137224</v>
      </c>
      <c r="N51" s="15">
        <f t="shared" si="8"/>
        <v>0.7696151674781287</v>
      </c>
      <c r="O51" s="15">
        <f t="shared" si="9"/>
        <v>0.06082250900722591</v>
      </c>
    </row>
    <row r="52" spans="1:15" ht="18" customHeight="1">
      <c r="A52" s="129"/>
      <c r="B52" s="132"/>
      <c r="C52" s="51" t="s">
        <v>119</v>
      </c>
      <c r="D52" s="111" t="s">
        <v>88</v>
      </c>
      <c r="E52" s="57">
        <v>28617.14</v>
      </c>
      <c r="F52" s="23">
        <v>454879.5</v>
      </c>
      <c r="G52" s="23">
        <v>33546.8</v>
      </c>
      <c r="H52" s="57">
        <v>27211.059999999998</v>
      </c>
      <c r="I52" s="57">
        <v>27211.059999999998</v>
      </c>
      <c r="J52" s="45">
        <f t="shared" si="1"/>
        <v>-1406.0800000000017</v>
      </c>
      <c r="K52" s="45">
        <f t="shared" si="6"/>
        <v>-427668.44</v>
      </c>
      <c r="L52" s="45">
        <f t="shared" si="7"/>
        <v>-6335.740000000005</v>
      </c>
      <c r="M52" s="15">
        <f t="shared" si="4"/>
        <v>0.9508658097909155</v>
      </c>
      <c r="N52" s="15">
        <f t="shared" si="8"/>
        <v>0.8111372768788676</v>
      </c>
      <c r="O52" s="15">
        <f t="shared" si="9"/>
        <v>0.05982037001007959</v>
      </c>
    </row>
    <row r="53" spans="1:15" ht="18" customHeight="1">
      <c r="A53" s="129"/>
      <c r="B53" s="132"/>
      <c r="C53" s="51" t="s">
        <v>120</v>
      </c>
      <c r="D53" s="111" t="s">
        <v>89</v>
      </c>
      <c r="E53" s="57">
        <v>216496.46</v>
      </c>
      <c r="F53" s="2">
        <v>4256276</v>
      </c>
      <c r="G53" s="2">
        <v>291198.9</v>
      </c>
      <c r="H53" s="57">
        <v>210748.85</v>
      </c>
      <c r="I53" s="57">
        <v>210748.85</v>
      </c>
      <c r="J53" s="3">
        <f t="shared" si="1"/>
        <v>-5747.609999999986</v>
      </c>
      <c r="K53" s="3">
        <f t="shared" si="6"/>
        <v>-4045527.15</v>
      </c>
      <c r="L53" s="3">
        <f t="shared" si="7"/>
        <v>-80450.05000000002</v>
      </c>
      <c r="M53" s="15">
        <f t="shared" si="4"/>
        <v>0.9734517137139334</v>
      </c>
      <c r="N53" s="15">
        <f t="shared" si="8"/>
        <v>0.7237281802918898</v>
      </c>
      <c r="O53" s="15">
        <f t="shared" si="9"/>
        <v>0.04951484584176402</v>
      </c>
    </row>
    <row r="54" spans="1:15" ht="18" customHeight="1">
      <c r="A54" s="129"/>
      <c r="B54" s="132"/>
      <c r="C54" s="51" t="s">
        <v>121</v>
      </c>
      <c r="D54" s="111" t="s">
        <v>90</v>
      </c>
      <c r="E54" s="57">
        <v>69.3</v>
      </c>
      <c r="F54" s="2">
        <v>1182.8</v>
      </c>
      <c r="G54" s="2">
        <v>50</v>
      </c>
      <c r="H54" s="57">
        <v>62.1</v>
      </c>
      <c r="I54" s="57">
        <v>62.1</v>
      </c>
      <c r="J54" s="3">
        <f t="shared" si="1"/>
        <v>-7.199999999999996</v>
      </c>
      <c r="K54" s="3">
        <f t="shared" si="6"/>
        <v>-1120.7</v>
      </c>
      <c r="L54" s="3">
        <f t="shared" si="7"/>
        <v>12.100000000000001</v>
      </c>
      <c r="M54" s="15">
        <f t="shared" si="4"/>
        <v>0.8961038961038962</v>
      </c>
      <c r="N54" s="15">
        <f t="shared" si="8"/>
        <v>1.242</v>
      </c>
      <c r="O54" s="15">
        <f t="shared" si="9"/>
        <v>0.05250253635441326</v>
      </c>
    </row>
    <row r="55" spans="1:15" ht="18" customHeight="1">
      <c r="A55" s="152"/>
      <c r="B55" s="150"/>
      <c r="C55" s="94"/>
      <c r="D55" s="112" t="s">
        <v>9</v>
      </c>
      <c r="E55" s="4">
        <f>SUM(E51:E54)</f>
        <v>284456.1</v>
      </c>
      <c r="F55" s="4">
        <f>SUM(F51:F54)</f>
        <v>5308526.3</v>
      </c>
      <c r="G55" s="4">
        <f>SUM(G51:G54)</f>
        <v>371912.30000000005</v>
      </c>
      <c r="H55" s="4">
        <f>SUM(H51:H54)</f>
        <v>274283.66</v>
      </c>
      <c r="I55" s="4">
        <f>SUM(I51:I54)</f>
        <v>274283.66</v>
      </c>
      <c r="J55" s="4">
        <f t="shared" si="1"/>
        <v>-10172.440000000002</v>
      </c>
      <c r="K55" s="4">
        <f t="shared" si="6"/>
        <v>-5034242.64</v>
      </c>
      <c r="L55" s="4">
        <f t="shared" si="7"/>
        <v>-97628.64000000007</v>
      </c>
      <c r="M55" s="15">
        <f t="shared" si="4"/>
        <v>0.9642389809886306</v>
      </c>
      <c r="N55" s="15">
        <f t="shared" si="8"/>
        <v>0.7374955332211383</v>
      </c>
      <c r="O55" s="15">
        <f t="shared" si="9"/>
        <v>0.051668512973176754</v>
      </c>
    </row>
    <row r="56" spans="1:15" ht="18" customHeight="1">
      <c r="A56" s="148">
        <v>991</v>
      </c>
      <c r="B56" s="148" t="s">
        <v>60</v>
      </c>
      <c r="C56" s="28" t="s">
        <v>37</v>
      </c>
      <c r="D56" s="103" t="s">
        <v>61</v>
      </c>
      <c r="E56" s="57">
        <v>3535.77</v>
      </c>
      <c r="F56" s="2">
        <v>67760.3</v>
      </c>
      <c r="G56" s="2">
        <v>4300</v>
      </c>
      <c r="H56" s="57">
        <v>3603.7</v>
      </c>
      <c r="I56" s="57">
        <v>3603.7</v>
      </c>
      <c r="J56" s="2">
        <f t="shared" si="1"/>
        <v>67.92999999999984</v>
      </c>
      <c r="K56" s="2">
        <f t="shared" si="6"/>
        <v>-64156.600000000006</v>
      </c>
      <c r="L56" s="2">
        <f t="shared" si="7"/>
        <v>-696.3000000000002</v>
      </c>
      <c r="M56" s="15">
        <f t="shared" si="4"/>
        <v>1.0192122225144735</v>
      </c>
      <c r="N56" s="15">
        <f t="shared" si="8"/>
        <v>0.8380697674418605</v>
      </c>
      <c r="O56" s="15">
        <f t="shared" si="9"/>
        <v>0.053183058516565004</v>
      </c>
    </row>
    <row r="57" spans="1:15" ht="14.25" customHeight="1">
      <c r="A57" s="148"/>
      <c r="B57" s="148"/>
      <c r="C57" s="26" t="s">
        <v>62</v>
      </c>
      <c r="D57" s="21" t="s">
        <v>63</v>
      </c>
      <c r="E57" s="57"/>
      <c r="F57" s="2">
        <v>0</v>
      </c>
      <c r="G57" s="2">
        <v>0</v>
      </c>
      <c r="H57" s="57">
        <v>0</v>
      </c>
      <c r="I57" s="57">
        <v>0</v>
      </c>
      <c r="J57" s="2">
        <f t="shared" si="1"/>
        <v>0</v>
      </c>
      <c r="K57" s="2">
        <f t="shared" si="6"/>
        <v>0</v>
      </c>
      <c r="L57" s="2">
        <f t="shared" si="7"/>
        <v>0</v>
      </c>
      <c r="M57" s="15">
        <f t="shared" si="4"/>
      </c>
      <c r="N57" s="15">
        <f t="shared" si="8"/>
      </c>
      <c r="O57" s="15">
        <f t="shared" si="9"/>
      </c>
    </row>
    <row r="58" spans="1:15" ht="15.75" customHeight="1">
      <c r="A58" s="148"/>
      <c r="B58" s="148"/>
      <c r="C58" s="91"/>
      <c r="D58" s="104" t="s">
        <v>9</v>
      </c>
      <c r="E58" s="90">
        <f>SUM(E56:E57)</f>
        <v>3535.77</v>
      </c>
      <c r="F58" s="90">
        <f>SUM(F56:F57)</f>
        <v>67760.3</v>
      </c>
      <c r="G58" s="90">
        <f>SUM(G56:G57)</f>
        <v>4300</v>
      </c>
      <c r="H58" s="90">
        <f>SUM(H56:H57)</f>
        <v>3603.7</v>
      </c>
      <c r="I58" s="90">
        <f>SUM(I56:I57)</f>
        <v>3603.7</v>
      </c>
      <c r="J58" s="90">
        <f t="shared" si="1"/>
        <v>67.92999999999984</v>
      </c>
      <c r="K58" s="90">
        <f aca="true" t="shared" si="10" ref="K58:K82">H58-F58</f>
        <v>-64156.600000000006</v>
      </c>
      <c r="L58" s="90">
        <f aca="true" t="shared" si="11" ref="L58:L82">I58-G58</f>
        <v>-696.3000000000002</v>
      </c>
      <c r="M58" s="15">
        <f t="shared" si="4"/>
        <v>1.0192122225144735</v>
      </c>
      <c r="N58" s="15">
        <f aca="true" t="shared" si="12" ref="N58:N71">_xlfn.IFERROR(I58/G58,"")</f>
        <v>0.8380697674418605</v>
      </c>
      <c r="O58" s="36">
        <f t="shared" si="9"/>
        <v>0.053183058516565004</v>
      </c>
    </row>
    <row r="59" spans="1:15" ht="18" customHeight="1">
      <c r="A59" s="137" t="s">
        <v>64</v>
      </c>
      <c r="B59" s="123" t="s">
        <v>65</v>
      </c>
      <c r="C59" s="26" t="s">
        <v>123</v>
      </c>
      <c r="D59" s="21" t="s">
        <v>66</v>
      </c>
      <c r="E59" s="57">
        <v>83.17</v>
      </c>
      <c r="F59" s="2">
        <v>10532.900000000001</v>
      </c>
      <c r="G59" s="2">
        <v>48.7</v>
      </c>
      <c r="H59" s="57">
        <v>-296.9000000000001</v>
      </c>
      <c r="I59" s="57">
        <v>-296.9000000000001</v>
      </c>
      <c r="J59" s="2">
        <f t="shared" si="1"/>
        <v>-380.0700000000001</v>
      </c>
      <c r="K59" s="2">
        <f t="shared" si="10"/>
        <v>-10829.800000000001</v>
      </c>
      <c r="L59" s="2">
        <f t="shared" si="11"/>
        <v>-345.6000000000001</v>
      </c>
      <c r="M59" s="36">
        <f t="shared" si="4"/>
        <v>-3.5697968017313944</v>
      </c>
      <c r="N59" s="36">
        <f t="shared" si="12"/>
        <v>-6.096509240246408</v>
      </c>
      <c r="O59" s="15">
        <f t="shared" si="9"/>
        <v>-0.028187868488260596</v>
      </c>
    </row>
    <row r="60" spans="1:15" ht="18" customHeight="1">
      <c r="A60" s="138"/>
      <c r="B60" s="139"/>
      <c r="C60" s="52" t="s">
        <v>124</v>
      </c>
      <c r="D60" s="113" t="s">
        <v>108</v>
      </c>
      <c r="E60" s="58">
        <v>3055.5</v>
      </c>
      <c r="F60" s="53">
        <v>26222.8</v>
      </c>
      <c r="G60" s="53">
        <v>100</v>
      </c>
      <c r="H60" s="58">
        <v>423.37</v>
      </c>
      <c r="I60" s="58">
        <v>423.37</v>
      </c>
      <c r="J60" s="2">
        <f t="shared" si="1"/>
        <v>-2632.13</v>
      </c>
      <c r="K60" s="2">
        <f t="shared" si="10"/>
        <v>-25799.43</v>
      </c>
      <c r="L60" s="2">
        <f t="shared" si="11"/>
        <v>323.37</v>
      </c>
      <c r="M60" s="36">
        <f t="shared" si="4"/>
        <v>0.13855997381770577</v>
      </c>
      <c r="N60" s="36">
        <f t="shared" si="12"/>
        <v>4.2337</v>
      </c>
      <c r="O60" s="15">
        <f t="shared" si="9"/>
        <v>0.016145110361975076</v>
      </c>
    </row>
    <row r="61" spans="1:15" ht="18" customHeight="1">
      <c r="A61" s="137"/>
      <c r="B61" s="123"/>
      <c r="C61" s="87"/>
      <c r="D61" s="112" t="s">
        <v>9</v>
      </c>
      <c r="E61" s="4">
        <f>SUBTOTAL(9,E59:E60)</f>
        <v>3138.67</v>
      </c>
      <c r="F61" s="4">
        <f>SUBTOTAL(9,F59:F60)</f>
        <v>36755.7</v>
      </c>
      <c r="G61" s="4">
        <f>SUBTOTAL(9,G59:G60)</f>
        <v>148.7</v>
      </c>
      <c r="H61" s="4">
        <f>SUBTOTAL(9,H59:H60)</f>
        <v>126.46999999999991</v>
      </c>
      <c r="I61" s="4">
        <f>SUBTOTAL(9,I59:I60)</f>
        <v>126.46999999999991</v>
      </c>
      <c r="J61" s="4">
        <f t="shared" si="1"/>
        <v>-3012.2000000000003</v>
      </c>
      <c r="K61" s="4">
        <f t="shared" si="10"/>
        <v>-36629.229999999996</v>
      </c>
      <c r="L61" s="4">
        <f t="shared" si="11"/>
        <v>-22.230000000000075</v>
      </c>
      <c r="M61" s="15">
        <f t="shared" si="4"/>
        <v>0.0402941373256825</v>
      </c>
      <c r="N61" s="15">
        <f t="shared" si="12"/>
        <v>0.8505043712172153</v>
      </c>
      <c r="O61" s="15">
        <f t="shared" si="9"/>
        <v>0.0034408268649488358</v>
      </c>
    </row>
    <row r="62" spans="1:15" ht="18" customHeight="1">
      <c r="A62" s="123"/>
      <c r="B62" s="123" t="s">
        <v>67</v>
      </c>
      <c r="C62" s="26" t="s">
        <v>142</v>
      </c>
      <c r="D62" s="105" t="s">
        <v>68</v>
      </c>
      <c r="E62" s="57">
        <v>10.61</v>
      </c>
      <c r="F62" s="2">
        <v>254.5</v>
      </c>
      <c r="G62" s="2">
        <v>21.2</v>
      </c>
      <c r="H62" s="57">
        <v>11.26</v>
      </c>
      <c r="I62" s="57">
        <v>11.26</v>
      </c>
      <c r="J62" s="2">
        <f t="shared" si="1"/>
        <v>0.6500000000000004</v>
      </c>
      <c r="K62" s="2">
        <f t="shared" si="10"/>
        <v>-243.24</v>
      </c>
      <c r="L62" s="2">
        <f t="shared" si="11"/>
        <v>-9.94</v>
      </c>
      <c r="M62" s="15">
        <f t="shared" si="4"/>
        <v>1.061262959472196</v>
      </c>
      <c r="N62" s="15">
        <f t="shared" si="12"/>
        <v>0.5311320754716982</v>
      </c>
      <c r="O62" s="15">
        <f t="shared" si="9"/>
        <v>0.04424361493123772</v>
      </c>
    </row>
    <row r="63" spans="1:15" ht="18" customHeight="1">
      <c r="A63" s="144"/>
      <c r="B63" s="144"/>
      <c r="C63" s="26" t="s">
        <v>135</v>
      </c>
      <c r="D63" s="21" t="s">
        <v>100</v>
      </c>
      <c r="E63" s="57">
        <v>-10.65</v>
      </c>
      <c r="F63" s="5">
        <v>49.4</v>
      </c>
      <c r="G63" s="5">
        <v>0</v>
      </c>
      <c r="H63" s="57">
        <v>83.97</v>
      </c>
      <c r="I63" s="57">
        <v>83.97</v>
      </c>
      <c r="J63" s="5">
        <f t="shared" si="1"/>
        <v>94.62</v>
      </c>
      <c r="K63" s="5">
        <f t="shared" si="10"/>
        <v>34.57</v>
      </c>
      <c r="L63" s="5">
        <f t="shared" si="11"/>
        <v>83.97</v>
      </c>
      <c r="M63" s="15">
        <f t="shared" si="4"/>
        <v>-7.884507042253521</v>
      </c>
      <c r="N63" s="15">
        <f t="shared" si="12"/>
      </c>
      <c r="O63" s="15">
        <f t="shared" si="9"/>
        <v>1.6997975708502024</v>
      </c>
    </row>
    <row r="64" spans="1:15" ht="18" customHeight="1">
      <c r="A64" s="123"/>
      <c r="B64" s="123"/>
      <c r="C64" s="26" t="s">
        <v>122</v>
      </c>
      <c r="D64" s="21" t="s">
        <v>36</v>
      </c>
      <c r="E64" s="57"/>
      <c r="F64" s="2">
        <v>0</v>
      </c>
      <c r="G64" s="2">
        <v>0</v>
      </c>
      <c r="H64" s="57">
        <v>0</v>
      </c>
      <c r="I64" s="57">
        <v>0</v>
      </c>
      <c r="J64" s="2">
        <f t="shared" si="1"/>
        <v>0</v>
      </c>
      <c r="K64" s="2">
        <f t="shared" si="10"/>
        <v>0</v>
      </c>
      <c r="L64" s="2">
        <f t="shared" si="11"/>
        <v>0</v>
      </c>
      <c r="M64" s="15">
        <f t="shared" si="4"/>
      </c>
      <c r="N64" s="15">
        <f t="shared" si="12"/>
      </c>
      <c r="O64" s="15">
        <f t="shared" si="9"/>
      </c>
    </row>
    <row r="65" spans="1:15" ht="17.25" customHeight="1">
      <c r="A65" s="123"/>
      <c r="B65" s="123"/>
      <c r="C65" s="26" t="s">
        <v>143</v>
      </c>
      <c r="D65" s="21" t="s">
        <v>57</v>
      </c>
      <c r="E65" s="57">
        <v>7457.670000000001</v>
      </c>
      <c r="F65" s="2">
        <v>715.4</v>
      </c>
      <c r="G65" s="2">
        <v>40</v>
      </c>
      <c r="H65" s="57">
        <v>842.7299999999941</v>
      </c>
      <c r="I65" s="57">
        <v>842.7299999999941</v>
      </c>
      <c r="J65" s="2">
        <f t="shared" si="1"/>
        <v>-6614.940000000007</v>
      </c>
      <c r="K65" s="2">
        <f t="shared" si="10"/>
        <v>127.32999999999413</v>
      </c>
      <c r="L65" s="2">
        <f t="shared" si="11"/>
        <v>802.7299999999941</v>
      </c>
      <c r="M65" s="46">
        <f t="shared" si="4"/>
        <v>0.11300178205793418</v>
      </c>
      <c r="N65" s="46">
        <f t="shared" si="12"/>
        <v>21.068249999999853</v>
      </c>
      <c r="O65" s="46">
        <f t="shared" si="9"/>
        <v>1.1779843444226923</v>
      </c>
    </row>
    <row r="66" spans="1:15" ht="18" customHeight="1">
      <c r="A66" s="123"/>
      <c r="B66" s="123"/>
      <c r="C66" s="26" t="s">
        <v>129</v>
      </c>
      <c r="D66" s="21" t="s">
        <v>59</v>
      </c>
      <c r="E66" s="57">
        <v>3293.9800000000014</v>
      </c>
      <c r="F66" s="2">
        <v>99053.19999999995</v>
      </c>
      <c r="G66" s="2">
        <v>5220.4000000000015</v>
      </c>
      <c r="H66" s="57">
        <v>3322.6900000000014</v>
      </c>
      <c r="I66" s="57">
        <v>3322.6900000000014</v>
      </c>
      <c r="J66" s="2">
        <f t="shared" si="1"/>
        <v>28.710000000000036</v>
      </c>
      <c r="K66" s="2">
        <f t="shared" si="10"/>
        <v>-95730.50999999995</v>
      </c>
      <c r="L66" s="2">
        <f t="shared" si="11"/>
        <v>-1897.71</v>
      </c>
      <c r="M66" s="15">
        <f t="shared" si="4"/>
        <v>1.0087158999143893</v>
      </c>
      <c r="N66" s="15">
        <f t="shared" si="12"/>
        <v>0.6364818787832351</v>
      </c>
      <c r="O66" s="15">
        <f t="shared" si="9"/>
        <v>0.0335444993195576</v>
      </c>
    </row>
    <row r="67" spans="1:15" ht="18" customHeight="1">
      <c r="A67" s="123"/>
      <c r="B67" s="123"/>
      <c r="C67" s="26" t="s">
        <v>144</v>
      </c>
      <c r="D67" s="21" t="s">
        <v>69</v>
      </c>
      <c r="E67" s="57">
        <v>-6128.88</v>
      </c>
      <c r="F67" s="2">
        <v>0</v>
      </c>
      <c r="G67" s="2">
        <v>0</v>
      </c>
      <c r="H67" s="57">
        <v>32.16</v>
      </c>
      <c r="I67" s="57">
        <v>32.16</v>
      </c>
      <c r="J67" s="2">
        <f t="shared" si="1"/>
        <v>6161.04</v>
      </c>
      <c r="K67" s="2">
        <f t="shared" si="10"/>
        <v>32.16</v>
      </c>
      <c r="L67" s="2">
        <f t="shared" si="11"/>
        <v>32.16</v>
      </c>
      <c r="M67" s="15">
        <f t="shared" si="4"/>
        <v>-0.0052472882484238545</v>
      </c>
      <c r="N67" s="15">
        <f t="shared" si="12"/>
      </c>
      <c r="O67" s="15">
        <f t="shared" si="9"/>
      </c>
    </row>
    <row r="68" spans="1:15" ht="23.25" customHeight="1">
      <c r="A68" s="123"/>
      <c r="B68" s="123"/>
      <c r="C68" s="26" t="s">
        <v>104</v>
      </c>
      <c r="D68" s="21" t="s">
        <v>49</v>
      </c>
      <c r="E68" s="57">
        <f>6.12+9.12</f>
        <v>15.239999999999998</v>
      </c>
      <c r="F68" s="2">
        <v>0</v>
      </c>
      <c r="G68" s="2">
        <v>0</v>
      </c>
      <c r="H68" s="57">
        <v>0</v>
      </c>
      <c r="I68" s="57">
        <v>0</v>
      </c>
      <c r="J68" s="2">
        <f aca="true" t="shared" si="13" ref="J68:J82">H68-E68</f>
        <v>-15.239999999999998</v>
      </c>
      <c r="K68" s="2">
        <f t="shared" si="10"/>
        <v>0</v>
      </c>
      <c r="L68" s="2">
        <f t="shared" si="11"/>
        <v>0</v>
      </c>
      <c r="M68" s="15">
        <f aca="true" t="shared" si="14" ref="M68:M82">_xlfn.IFERROR(H68/E68,"")</f>
        <v>0</v>
      </c>
      <c r="N68" s="15">
        <f t="shared" si="12"/>
      </c>
      <c r="O68" s="15">
        <f t="shared" si="9"/>
      </c>
    </row>
    <row r="69" spans="1:15" ht="20.25" customHeight="1">
      <c r="A69" s="168"/>
      <c r="B69" s="168"/>
      <c r="C69" s="26" t="s">
        <v>145</v>
      </c>
      <c r="D69" s="21" t="s">
        <v>101</v>
      </c>
      <c r="E69" s="57"/>
      <c r="F69" s="2">
        <v>0</v>
      </c>
      <c r="G69" s="2">
        <v>0</v>
      </c>
      <c r="H69" s="57">
        <v>0</v>
      </c>
      <c r="I69" s="57">
        <v>0</v>
      </c>
      <c r="J69" s="2">
        <f t="shared" si="13"/>
        <v>0</v>
      </c>
      <c r="K69" s="2">
        <f t="shared" si="10"/>
        <v>0</v>
      </c>
      <c r="L69" s="2">
        <f t="shared" si="11"/>
        <v>0</v>
      </c>
      <c r="M69" s="15">
        <f t="shared" si="14"/>
      </c>
      <c r="N69" s="15">
        <f t="shared" si="12"/>
      </c>
      <c r="O69" s="15">
        <f t="shared" si="9"/>
      </c>
    </row>
    <row r="70" spans="1:15" ht="15.75">
      <c r="A70" s="123"/>
      <c r="B70" s="123"/>
      <c r="C70" s="87"/>
      <c r="D70" s="104" t="s">
        <v>70</v>
      </c>
      <c r="E70" s="90">
        <f>SUM(E62:E69)</f>
        <v>4637.970000000002</v>
      </c>
      <c r="F70" s="90">
        <f>SUM(F62:F69)</f>
        <v>100072.49999999996</v>
      </c>
      <c r="G70" s="90">
        <f>SUM(G62:G69)</f>
        <v>5281.600000000001</v>
      </c>
      <c r="H70" s="90">
        <f>SUM(H62:H69)</f>
        <v>4292.809999999996</v>
      </c>
      <c r="I70" s="90">
        <f>SUM(I62:I69)</f>
        <v>4292.809999999996</v>
      </c>
      <c r="J70" s="95">
        <f t="shared" si="13"/>
        <v>-345.1600000000062</v>
      </c>
      <c r="K70" s="95">
        <f t="shared" si="10"/>
        <v>-95779.68999999996</v>
      </c>
      <c r="L70" s="95">
        <f t="shared" si="11"/>
        <v>-988.7900000000054</v>
      </c>
      <c r="M70" s="96">
        <f t="shared" si="14"/>
        <v>0.9255795100011415</v>
      </c>
      <c r="N70" s="96">
        <f t="shared" si="12"/>
        <v>0.8127858982126619</v>
      </c>
      <c r="O70" s="36">
        <f t="shared" si="9"/>
        <v>0.04289699967523543</v>
      </c>
    </row>
    <row r="71" spans="1:15" s="19" customFormat="1" ht="23.25" customHeight="1">
      <c r="A71" s="169" t="s">
        <v>71</v>
      </c>
      <c r="B71" s="169"/>
      <c r="C71" s="170"/>
      <c r="D71" s="169"/>
      <c r="E71" s="42">
        <f>E5+E21</f>
        <v>386660.82</v>
      </c>
      <c r="F71" s="42">
        <f>F5+F21</f>
        <v>28731587.9</v>
      </c>
      <c r="G71" s="42">
        <f>G5+G21</f>
        <v>1523094.3</v>
      </c>
      <c r="H71" s="42">
        <f>H5+H21</f>
        <v>758860.0499999998</v>
      </c>
      <c r="I71" s="42">
        <f>I5+I21</f>
        <v>758860.0499999998</v>
      </c>
      <c r="J71" s="43">
        <f t="shared" si="13"/>
        <v>372199.2299999998</v>
      </c>
      <c r="K71" s="43">
        <f t="shared" si="10"/>
        <v>-27972727.849999998</v>
      </c>
      <c r="L71" s="43">
        <f t="shared" si="11"/>
        <v>-764234.2500000002</v>
      </c>
      <c r="M71" s="41">
        <f t="shared" si="14"/>
        <v>1.9625987706745147</v>
      </c>
      <c r="N71" s="41">
        <f t="shared" si="12"/>
        <v>0.4982357625525877</v>
      </c>
      <c r="O71" s="41">
        <f t="shared" si="9"/>
        <v>0.026412047000019787</v>
      </c>
    </row>
    <row r="72" spans="1:15" s="64" customFormat="1" ht="28.5" customHeight="1">
      <c r="A72" s="114"/>
      <c r="B72" s="115"/>
      <c r="C72" s="98"/>
      <c r="D72" s="61" t="s">
        <v>72</v>
      </c>
      <c r="E72" s="59">
        <f>SUM(E73:E81)</f>
        <v>595377.9499999998</v>
      </c>
      <c r="F72" s="59">
        <f>SUM(F73:F81)</f>
        <v>22013696.100000005</v>
      </c>
      <c r="G72" s="59">
        <f>SUM(G73:G81)</f>
        <v>640535.8500000001</v>
      </c>
      <c r="H72" s="59">
        <f>SUM(H73:H81)</f>
        <v>253352.77000000014</v>
      </c>
      <c r="I72" s="59">
        <f>SUM(I73:I81)</f>
        <v>253352.77000000014</v>
      </c>
      <c r="J72" s="43">
        <f t="shared" si="13"/>
        <v>-342025.1799999997</v>
      </c>
      <c r="K72" s="43">
        <f t="shared" si="10"/>
        <v>-21760343.330000006</v>
      </c>
      <c r="L72" s="43">
        <f t="shared" si="11"/>
        <v>-387183.07999999996</v>
      </c>
      <c r="M72" s="41">
        <f t="shared" si="14"/>
        <v>0.42553267214548374</v>
      </c>
      <c r="N72" s="41">
        <f aca="true" t="shared" si="15" ref="N72:N81">_xlfn.IFERROR(I72/G72,"")</f>
        <v>0.3955325373279264</v>
      </c>
      <c r="O72" s="41">
        <f t="shared" si="9"/>
        <v>0.011508870152886324</v>
      </c>
    </row>
    <row r="73" spans="1:15" ht="19.5" customHeight="1">
      <c r="A73" s="173"/>
      <c r="B73" s="171"/>
      <c r="C73" s="26" t="s">
        <v>146</v>
      </c>
      <c r="D73" s="6" t="s">
        <v>73</v>
      </c>
      <c r="E73" s="45">
        <v>258324</v>
      </c>
      <c r="F73" s="2">
        <v>284166.8</v>
      </c>
      <c r="G73" s="2"/>
      <c r="H73" s="45">
        <v>0</v>
      </c>
      <c r="I73" s="3">
        <v>0</v>
      </c>
      <c r="J73" s="2">
        <f t="shared" si="13"/>
        <v>-258324</v>
      </c>
      <c r="K73" s="2">
        <f t="shared" si="10"/>
        <v>-284166.8</v>
      </c>
      <c r="L73" s="2">
        <f t="shared" si="11"/>
        <v>0</v>
      </c>
      <c r="M73" s="40">
        <f t="shared" si="14"/>
        <v>0</v>
      </c>
      <c r="N73" s="40">
        <f t="shared" si="15"/>
      </c>
      <c r="O73" s="40">
        <f t="shared" si="9"/>
        <v>0</v>
      </c>
    </row>
    <row r="74" spans="1:15" ht="18" customHeight="1">
      <c r="A74" s="129"/>
      <c r="B74" s="132"/>
      <c r="C74" s="26" t="s">
        <v>147</v>
      </c>
      <c r="D74" s="6" t="s">
        <v>74</v>
      </c>
      <c r="E74" s="45">
        <v>2420.2</v>
      </c>
      <c r="F74" s="2">
        <v>5317206.6</v>
      </c>
      <c r="G74" s="23">
        <v>7254.5</v>
      </c>
      <c r="H74" s="45">
        <v>7254.5</v>
      </c>
      <c r="I74" s="45">
        <v>7254.5</v>
      </c>
      <c r="J74" s="2">
        <f t="shared" si="13"/>
        <v>4834.3</v>
      </c>
      <c r="K74" s="2">
        <f t="shared" si="10"/>
        <v>-5309952.1</v>
      </c>
      <c r="L74" s="2">
        <f t="shared" si="11"/>
        <v>0</v>
      </c>
      <c r="M74" s="40">
        <f t="shared" si="14"/>
        <v>2.9974795471448643</v>
      </c>
      <c r="N74" s="40">
        <f t="shared" si="15"/>
        <v>1</v>
      </c>
      <c r="O74" s="40">
        <f t="shared" si="9"/>
        <v>0.001364344202837633</v>
      </c>
    </row>
    <row r="75" spans="1:15" ht="18" customHeight="1">
      <c r="A75" s="129"/>
      <c r="B75" s="132"/>
      <c r="C75" s="26" t="s">
        <v>148</v>
      </c>
      <c r="D75" s="6" t="s">
        <v>75</v>
      </c>
      <c r="E75" s="45">
        <v>597358.7399999999</v>
      </c>
      <c r="F75" s="2">
        <v>13560379.100000005</v>
      </c>
      <c r="G75" s="23">
        <v>633281.3500000001</v>
      </c>
      <c r="H75" s="45">
        <v>633392.2600000001</v>
      </c>
      <c r="I75" s="45">
        <v>633392.2600000001</v>
      </c>
      <c r="J75" s="2">
        <f t="shared" si="13"/>
        <v>36033.52000000025</v>
      </c>
      <c r="K75" s="2">
        <f t="shared" si="10"/>
        <v>-12926986.840000005</v>
      </c>
      <c r="L75" s="2">
        <f t="shared" si="11"/>
        <v>110.9100000000326</v>
      </c>
      <c r="M75" s="40">
        <f t="shared" si="14"/>
        <v>1.060321407534776</v>
      </c>
      <c r="N75" s="40">
        <f t="shared" si="15"/>
        <v>1.0001751354275632</v>
      </c>
      <c r="O75" s="40">
        <f t="shared" si="9"/>
        <v>0.046709037802637826</v>
      </c>
    </row>
    <row r="76" spans="1:15" ht="18" customHeight="1">
      <c r="A76" s="129"/>
      <c r="B76" s="132"/>
      <c r="C76" s="26" t="s">
        <v>149</v>
      </c>
      <c r="D76" s="103" t="s">
        <v>76</v>
      </c>
      <c r="E76" s="45"/>
      <c r="F76" s="2">
        <v>2851943.6</v>
      </c>
      <c r="G76" s="2"/>
      <c r="H76" s="45">
        <v>0</v>
      </c>
      <c r="I76" s="45">
        <v>0</v>
      </c>
      <c r="J76" s="2">
        <f t="shared" si="13"/>
        <v>0</v>
      </c>
      <c r="K76" s="2">
        <f t="shared" si="10"/>
        <v>-2851943.6</v>
      </c>
      <c r="L76" s="2">
        <f t="shared" si="11"/>
        <v>0</v>
      </c>
      <c r="M76" s="40">
        <f t="shared" si="14"/>
      </c>
      <c r="N76" s="40">
        <f t="shared" si="15"/>
      </c>
      <c r="O76" s="40">
        <f t="shared" si="9"/>
        <v>0</v>
      </c>
    </row>
    <row r="77" spans="1:15" ht="31.5">
      <c r="A77" s="129"/>
      <c r="B77" s="132"/>
      <c r="C77" s="26" t="s">
        <v>150</v>
      </c>
      <c r="D77" s="103" t="s">
        <v>92</v>
      </c>
      <c r="E77" s="45"/>
      <c r="F77" s="2"/>
      <c r="G77" s="2"/>
      <c r="H77" s="45">
        <v>24.25</v>
      </c>
      <c r="I77" s="45">
        <v>24.25</v>
      </c>
      <c r="J77" s="2">
        <f t="shared" si="13"/>
        <v>24.25</v>
      </c>
      <c r="K77" s="2">
        <f t="shared" si="10"/>
        <v>24.25</v>
      </c>
      <c r="L77" s="2">
        <f t="shared" si="11"/>
        <v>24.25</v>
      </c>
      <c r="M77" s="40">
        <f t="shared" si="14"/>
      </c>
      <c r="N77" s="40">
        <f t="shared" si="15"/>
      </c>
      <c r="O77" s="40">
        <f t="shared" si="9"/>
      </c>
    </row>
    <row r="78" spans="1:15" ht="21" customHeight="1">
      <c r="A78" s="129"/>
      <c r="B78" s="132"/>
      <c r="C78" s="26" t="s">
        <v>151</v>
      </c>
      <c r="D78" s="14" t="s">
        <v>77</v>
      </c>
      <c r="E78" s="45"/>
      <c r="F78" s="2"/>
      <c r="G78" s="2">
        <v>0</v>
      </c>
      <c r="H78" s="45">
        <v>58676.62</v>
      </c>
      <c r="I78" s="45">
        <v>58676.62</v>
      </c>
      <c r="J78" s="2">
        <f t="shared" si="13"/>
        <v>58676.62</v>
      </c>
      <c r="K78" s="2">
        <f t="shared" si="10"/>
        <v>58676.62</v>
      </c>
      <c r="L78" s="2">
        <f t="shared" si="11"/>
        <v>58676.62</v>
      </c>
      <c r="M78" s="40">
        <f t="shared" si="14"/>
      </c>
      <c r="N78" s="40">
        <f t="shared" si="15"/>
      </c>
      <c r="O78" s="40">
        <f t="shared" si="9"/>
      </c>
    </row>
    <row r="79" spans="1:15" ht="22.5" customHeight="1">
      <c r="A79" s="174"/>
      <c r="B79" s="172"/>
      <c r="C79" s="32" t="s">
        <v>152</v>
      </c>
      <c r="D79" s="14" t="s">
        <v>94</v>
      </c>
      <c r="E79" s="63"/>
      <c r="F79" s="22"/>
      <c r="G79" s="22"/>
      <c r="H79" s="122">
        <v>0</v>
      </c>
      <c r="I79" s="122">
        <v>0</v>
      </c>
      <c r="J79" s="1">
        <f t="shared" si="13"/>
        <v>0</v>
      </c>
      <c r="K79" s="1">
        <f t="shared" si="10"/>
        <v>0</v>
      </c>
      <c r="L79" s="1">
        <f t="shared" si="11"/>
        <v>0</v>
      </c>
      <c r="M79" s="33">
        <f t="shared" si="14"/>
      </c>
      <c r="N79" s="33"/>
      <c r="O79" s="16">
        <f t="shared" si="9"/>
      </c>
    </row>
    <row r="80" spans="1:15" ht="34.5" customHeight="1">
      <c r="A80" s="129"/>
      <c r="B80" s="132"/>
      <c r="C80" s="26" t="s">
        <v>153</v>
      </c>
      <c r="D80" s="21" t="s">
        <v>78</v>
      </c>
      <c r="E80" s="45">
        <v>414918.71</v>
      </c>
      <c r="F80" s="2"/>
      <c r="G80" s="2">
        <v>0</v>
      </c>
      <c r="H80" s="45">
        <v>219067.75999999998</v>
      </c>
      <c r="I80" s="45">
        <v>219067.75999999998</v>
      </c>
      <c r="J80" s="2">
        <f t="shared" si="13"/>
        <v>-195850.95000000004</v>
      </c>
      <c r="K80" s="2">
        <f t="shared" si="10"/>
        <v>219067.75999999998</v>
      </c>
      <c r="L80" s="2">
        <f t="shared" si="11"/>
        <v>219067.75999999998</v>
      </c>
      <c r="M80" s="40">
        <f t="shared" si="14"/>
        <v>0.5279775404681075</v>
      </c>
      <c r="N80" s="40">
        <f t="shared" si="15"/>
      </c>
      <c r="O80" s="40">
        <f t="shared" si="9"/>
      </c>
    </row>
    <row r="81" spans="1:15" ht="18" customHeight="1">
      <c r="A81" s="152"/>
      <c r="B81" s="150"/>
      <c r="C81" s="26" t="s">
        <v>154</v>
      </c>
      <c r="D81" s="21" t="s">
        <v>79</v>
      </c>
      <c r="E81" s="45">
        <v>-677643.7000000001</v>
      </c>
      <c r="F81" s="2">
        <v>0</v>
      </c>
      <c r="G81" s="2">
        <v>0</v>
      </c>
      <c r="H81" s="45">
        <v>-665062.62</v>
      </c>
      <c r="I81" s="45">
        <v>-665062.62</v>
      </c>
      <c r="J81" s="2">
        <f t="shared" si="13"/>
        <v>12581.080000000075</v>
      </c>
      <c r="K81" s="2">
        <f t="shared" si="10"/>
        <v>-665062.62</v>
      </c>
      <c r="L81" s="2">
        <f t="shared" si="11"/>
        <v>-665062.62</v>
      </c>
      <c r="M81" s="40">
        <f t="shared" si="14"/>
        <v>0.981434078115092</v>
      </c>
      <c r="N81" s="40">
        <f t="shared" si="15"/>
      </c>
      <c r="O81" s="40">
        <f t="shared" si="9"/>
      </c>
    </row>
    <row r="82" spans="1:15" s="64" customFormat="1" ht="30" customHeight="1">
      <c r="A82" s="166" t="s">
        <v>80</v>
      </c>
      <c r="B82" s="166"/>
      <c r="C82" s="167"/>
      <c r="D82" s="166"/>
      <c r="E82" s="119">
        <f>E71+E72</f>
        <v>982038.7699999998</v>
      </c>
      <c r="F82" s="60">
        <f>F71+F72</f>
        <v>50745284</v>
      </c>
      <c r="G82" s="60">
        <f>G71+G72</f>
        <v>2163630.1500000004</v>
      </c>
      <c r="H82" s="60">
        <f>H71+H72</f>
        <v>1012212.82</v>
      </c>
      <c r="I82" s="60">
        <f>I71+I72</f>
        <v>1012212.82</v>
      </c>
      <c r="J82" s="62">
        <f t="shared" si="13"/>
        <v>30174.050000000163</v>
      </c>
      <c r="K82" s="62">
        <f t="shared" si="10"/>
        <v>-49733071.18</v>
      </c>
      <c r="L82" s="62">
        <f t="shared" si="11"/>
        <v>-1151417.3300000005</v>
      </c>
      <c r="M82" s="41">
        <f t="shared" si="14"/>
        <v>1.0307259254133114</v>
      </c>
      <c r="N82" s="41">
        <f>_xlfn.IFERROR(I82/G82,"")</f>
        <v>0.46783079816113665</v>
      </c>
      <c r="O82" s="41">
        <f>_xlfn.IFERROR(H82/F82,"")</f>
        <v>0.01994693378797525</v>
      </c>
    </row>
    <row r="83" spans="1:15" ht="15.75">
      <c r="A83" s="7" t="s">
        <v>81</v>
      </c>
      <c r="B83" s="8"/>
      <c r="C83" s="34"/>
      <c r="D83" s="9"/>
      <c r="E83" s="10"/>
      <c r="F83" s="10"/>
      <c r="G83" s="10"/>
      <c r="H83" s="74"/>
      <c r="I83" s="74"/>
      <c r="J83" s="54"/>
      <c r="K83" s="10"/>
      <c r="L83" s="10"/>
      <c r="M83" s="10"/>
      <c r="N83" s="11"/>
      <c r="O83" s="11"/>
    </row>
    <row r="85" spans="8:10" ht="12.75">
      <c r="H85" s="20"/>
      <c r="I85" s="20"/>
      <c r="J85" s="56"/>
    </row>
    <row r="86" spans="8:10" ht="12.75">
      <c r="H86" s="20"/>
      <c r="I86" s="20"/>
      <c r="J86" s="56"/>
    </row>
    <row r="87" spans="8:10" ht="12.75">
      <c r="H87" s="20"/>
      <c r="I87" s="20"/>
      <c r="J87" s="56"/>
    </row>
    <row r="88" spans="8:10" ht="12.75">
      <c r="H88" s="20"/>
      <c r="I88" s="20"/>
      <c r="J88" s="56"/>
    </row>
    <row r="89" spans="8:10" ht="12.75">
      <c r="H89" s="20"/>
      <c r="I89" s="20"/>
      <c r="J89" s="56"/>
    </row>
  </sheetData>
  <sheetProtection/>
  <autoFilter ref="A4:O86"/>
  <mergeCells count="36">
    <mergeCell ref="A82:D82"/>
    <mergeCell ref="A62:A70"/>
    <mergeCell ref="B62:B70"/>
    <mergeCell ref="A71:D71"/>
    <mergeCell ref="B73:B81"/>
    <mergeCell ref="A73:A81"/>
    <mergeCell ref="A1:O1"/>
    <mergeCell ref="A3:A4"/>
    <mergeCell ref="B3:B4"/>
    <mergeCell ref="C3:C4"/>
    <mergeCell ref="D3:D4"/>
    <mergeCell ref="F3:G3"/>
    <mergeCell ref="O3:O4"/>
    <mergeCell ref="N3:N4"/>
    <mergeCell ref="E3:E4"/>
    <mergeCell ref="M3:M4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26:A28"/>
    <mergeCell ref="B26:B28"/>
    <mergeCell ref="H3:I3"/>
    <mergeCell ref="K3:L3"/>
    <mergeCell ref="A22:A25"/>
    <mergeCell ref="B22:B25"/>
    <mergeCell ref="A6:A16"/>
    <mergeCell ref="A21:C21"/>
  </mergeCells>
  <printOptions/>
  <pageMargins left="0" right="0" top="0.65" bottom="0.1968503937007874" header="0.1968503937007874" footer="0.15748031496062992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2024-01-29T05:06:32Z</cp:lastPrinted>
  <dcterms:created xsi:type="dcterms:W3CDTF">2015-02-26T11:08:47Z</dcterms:created>
  <dcterms:modified xsi:type="dcterms:W3CDTF">2024-01-30T04:32:20Z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