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11.03.2024" sheetId="1" r:id="rId1"/>
  </sheets>
  <definedNames>
    <definedName name="_xlfn.IFERROR" hidden="1">#NAME?</definedName>
    <definedName name="_xlnm._FilterDatabase" localSheetId="0" hidden="1">'11.03.2024'!$A$4:$X$86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'11.03.2024'!$3:$4</definedName>
    <definedName name="о">#REF!</definedName>
    <definedName name="_xlnm.Print_Area" localSheetId="0">'11.03.2024'!$A$1:$Q$83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<sst xmlns="http://schemas.openxmlformats.org/spreadsheetml/2006/main" count="144" uniqueCount="118">
  <si>
    <t>тыс. руб.</t>
  </si>
  <si>
    <t>Код адм.</t>
  </si>
  <si>
    <t xml:space="preserve">Администраторы, кураторы доходов    </t>
  </si>
  <si>
    <t>Вид дохода</t>
  </si>
  <si>
    <t>АЦК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</si>
  <si>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</si>
  <si>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</si>
  <si>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</si>
  <si>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</si>
  <si>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</si>
  <si>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</si>
  <si>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</si>
  <si>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</si>
  <si>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</si>
  <si>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</si>
  <si>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</si>
  <si>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</si>
  <si>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</si>
  <si>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</si>
  <si>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</si>
  <si>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</si>
  <si>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</si>
  <si>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</si>
  <si>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</si>
  <si>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</si>
  <si>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</si>
  <si>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</si>
  <si>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</si>
  <si>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</si>
  <si>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</si>
  <si>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</si>
  <si>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</si>
  <si>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</si>
  <si>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</si>
  <si>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</si>
  <si>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</si>
  <si>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</si>
  <si>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</si>
  <si>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</si>
  <si>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</si>
  <si>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</si>
  <si>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</si>
  <si>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</si>
  <si>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</si>
  <si>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</si>
  <si>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</si>
  <si>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</si>
  <si>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</si>
  <si>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</si>
  <si>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</si>
  <si>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</si>
  <si>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</si>
  <si>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</si>
  <si>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</si>
  <si>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</si>
  <si>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</si>
  <si>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</si>
  <si>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</si>
  <si>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</si>
  <si>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</si>
  <si>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</si>
  <si>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</si>
  <si>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</si>
  <si>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</si>
  <si>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</si>
  <si>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</si>
  <si>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</si>
  <si>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</si>
  <si>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</si>
  <si>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</si>
  <si>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</si>
  <si>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</si>
  <si>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</si>
  <si>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</si>
  <si>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</si>
  <si>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</si>
  <si>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</si>
  <si>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</si>
  <si>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</si>
  <si>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 xml:space="preserve"> 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</si>
  <si>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</si>
  <si>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</si>
  <si>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реестр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</si>
  <si>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</si>
  <si>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</si>
  <si>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</si>
  <si>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</si>
  <si>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</si>
  <si>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</si>
  <si>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</si>
  <si>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</si>
  <si>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</si>
  <si>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АЦК +  Реестр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</si>
  <si>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</si>
  <si>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</si>
  <si>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</si>
  <si>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</si>
  <si>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</si>
  <si>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</si>
  <si>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</si>
  <si>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</si>
  <si>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</si>
  <si>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</si>
  <si>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</si>
  <si>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</si>
  <si>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 2024 года (ацк+реестр)</t>
  </si>
  <si>
    <t>факта отч.пер. от плана отч.пер.</t>
  </si>
  <si>
    <t>Исполн. плана отч. периода</t>
  </si>
  <si>
    <t xml:space="preserve">2024 год    </t>
  </si>
  <si>
    <t xml:space="preserve">Доходы  от приватизации мун. имущества, в т.ч.: </t>
  </si>
  <si>
    <t>Факт с нач. 2023 года       по 07.03.2023 (в соп.усл.с 2024г)</t>
  </si>
  <si>
    <t>январь-март</t>
  </si>
  <si>
    <r>
      <t>с нач. года на 11.03.2024 (по 07.03.2024</t>
    </r>
    <r>
      <rPr>
        <sz val="12"/>
        <rFont val="Times New Roman"/>
        <family val="1"/>
      </rPr>
      <t xml:space="preserve"> вкл.) </t>
    </r>
  </si>
  <si>
    <t>Март</t>
  </si>
  <si>
    <t>факта за март от плана марта</t>
  </si>
  <si>
    <t>с нач. года на 07.03.2024 (по 06.03.2024 вкл.)</t>
  </si>
  <si>
    <t>март</t>
  </si>
  <si>
    <t>с нач. года на 11.03.2024 (по 07.03.2024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</si>
</sst>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64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2"/>
      <color indexed="45"/>
      <name val="Times New Roman"/>
      <family val="1"/>
    </font>
    <font>
      <sz val="10"/>
      <color indexed="45"/>
      <name val="Arial Cyr"/>
      <family val="0"/>
    </font>
    <font>
      <b/>
      <sz val="12"/>
      <color indexed="45"/>
      <name val="Times New Roman"/>
      <family val="1"/>
    </font>
    <font>
      <sz val="6"/>
      <color indexed="45"/>
      <name val="Times New Roman"/>
      <family val="1"/>
    </font>
    <font>
      <b/>
      <i/>
      <sz val="9"/>
      <name val="Times New Roman"/>
      <family val="1"/>
    </font>
    <font>
      <b/>
      <sz val="16"/>
      <color indexed="45"/>
      <name val="Times New Roman"/>
      <family val="1"/>
    </font>
    <font>
      <b/>
      <i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6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9" fontId="7" fillId="0" borderId="0" xfId="164" applyFont="1" applyFill="1" applyBorder="1" applyAlignment="1" applyProtection="1">
      <alignment horizontal="center" vertical="center" wrapText="1"/>
      <protection/>
    </xf>
    <xf numFmtId="4" fontId="7" fillId="0" borderId="0" xfId="164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4" fontId="8" fillId="0" borderId="0" xfId="164" applyNumberFormat="1" applyFont="1" applyFill="1" applyBorder="1" applyAlignment="1" applyProtection="1">
      <alignment vertical="center" wrapText="1"/>
      <protection/>
    </xf>
    <xf numFmtId="4" fontId="9" fillId="0" borderId="0" xfId="164" applyNumberFormat="1" applyFont="1" applyFill="1" applyBorder="1" applyAlignment="1" applyProtection="1">
      <alignment vertical="center" wrapText="1"/>
      <protection/>
    </xf>
    <xf numFmtId="9" fontId="10" fillId="0" borderId="0" xfId="164" applyFont="1" applyFill="1" applyBorder="1" applyAlignment="1" applyProtection="1">
      <alignment vertical="center"/>
      <protection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11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56" fillId="0" borderId="0" xfId="0" applyNumberFormat="1" applyFont="1" applyFill="1" applyAlignment="1">
      <alignment horizontal="left"/>
    </xf>
    <xf numFmtId="168" fontId="56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4" fontId="57" fillId="0" borderId="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vertical="center" wrapText="1"/>
    </xf>
    <xf numFmtId="4" fontId="56" fillId="0" borderId="0" xfId="0" applyNumberFormat="1" applyFont="1" applyFill="1" applyAlignment="1">
      <alignment vertical="center"/>
    </xf>
    <xf numFmtId="167" fontId="56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4" fontId="7" fillId="0" borderId="0" xfId="16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4" fontId="60" fillId="0" borderId="11" xfId="0" applyNumberFormat="1" applyFont="1" applyFill="1" applyBorder="1" applyAlignment="1">
      <alignment horizontal="center" vertical="center"/>
    </xf>
    <xf numFmtId="168" fontId="59" fillId="0" borderId="12" xfId="0" applyNumberFormat="1" applyFont="1" applyFill="1" applyBorder="1" applyAlignment="1">
      <alignment horizontal="center" vertical="center" wrapText="1"/>
    </xf>
    <xf numFmtId="168" fontId="59" fillId="0" borderId="12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4" fontId="61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56" fillId="0" borderId="0" xfId="0" applyNumberFormat="1" applyFont="1" applyFill="1" applyAlignment="1">
      <alignment/>
    </xf>
    <xf numFmtId="4" fontId="58" fillId="0" borderId="10" xfId="0" applyNumberFormat="1" applyFont="1" applyFill="1" applyBorder="1" applyAlignment="1">
      <alignment horizontal="right" wrapText="1"/>
    </xf>
    <xf numFmtId="4" fontId="58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16" fillId="0" borderId="0" xfId="164" applyNumberFormat="1" applyFont="1" applyFill="1" applyBorder="1" applyAlignment="1" applyProtection="1">
      <alignment vertical="center" wrapText="1"/>
      <protection/>
    </xf>
    <xf numFmtId="4" fontId="62" fillId="0" borderId="10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4" fontId="62" fillId="0" borderId="1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20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164" fontId="20" fillId="0" borderId="13" xfId="0" applyNumberFormat="1" applyFont="1" applyFill="1" applyBorder="1" applyAlignment="1">
      <alignment horizontal="center" wrapText="1"/>
    </xf>
    <xf numFmtId="168" fontId="20" fillId="0" borderId="13" xfId="0" applyNumberFormat="1" applyFont="1" applyFill="1" applyBorder="1" applyAlignment="1">
      <alignment horizontal="center" wrapText="1"/>
    </xf>
    <xf numFmtId="168" fontId="63" fillId="0" borderId="13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2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4" fontId="58" fillId="33" borderId="10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8" fontId="63" fillId="0" borderId="13" xfId="0" applyNumberFormat="1" applyFont="1" applyFill="1" applyBorder="1" applyAlignment="1">
      <alignment horizont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58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" fontId="61" fillId="33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4" fontId="7" fillId="0" borderId="0" xfId="164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 horizontal="right"/>
    </xf>
    <xf numFmtId="4" fontId="58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4" fontId="61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164" fontId="58" fillId="0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" fontId="59" fillId="0" borderId="18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60" fillId="0" borderId="18" xfId="0" applyNumberFormat="1" applyFont="1" applyFill="1" applyBorder="1" applyAlignment="1">
      <alignment horizontal="center" vertical="center"/>
    </xf>
    <xf numFmtId="4" fontId="60" fillId="0" borderId="11" xfId="0" applyNumberFormat="1" applyFont="1" applyFill="1" applyBorder="1" applyAlignment="1">
      <alignment horizontal="center" vertical="center"/>
    </xf>
    <xf numFmtId="4" fontId="60" fillId="0" borderId="18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 wrapText="1"/>
    </xf>
    <xf numFmtId="9" fontId="3" fillId="0" borderId="10" xfId="164" applyFont="1" applyFill="1" applyBorder="1" applyAlignment="1" applyProtection="1">
      <alignment horizontal="center" vertical="top" wrapText="1"/>
      <protection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2" xfId="164" applyFont="1" applyFill="1" applyBorder="1" applyAlignment="1" applyProtection="1">
      <alignment horizontal="center" vertical="top" wrapText="1"/>
      <protection/>
    </xf>
    <xf numFmtId="9" fontId="3" fillId="0" borderId="17" xfId="164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68" fontId="3" fillId="0" borderId="18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1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Обычный 97" xfId="157"/>
    <cellStyle name="Обычный 98" xfId="158"/>
    <cellStyle name="Обычный 99" xfId="159"/>
    <cellStyle name="Плохой" xfId="160"/>
    <cellStyle name="Пояснение" xfId="161"/>
    <cellStyle name="Примечание" xfId="162"/>
    <cellStyle name="Percent" xfId="163"/>
    <cellStyle name="Процентный 2" xfId="164"/>
    <cellStyle name="Процентный 2 2" xfId="165"/>
    <cellStyle name="Связанная ячейка" xfId="166"/>
    <cellStyle name="Текст предупреждения" xfId="167"/>
    <cellStyle name="Comma" xfId="168"/>
    <cellStyle name="Comma [0]" xfId="169"/>
    <cellStyle name="Финансовый 2" xfId="170"/>
    <cellStyle name="Финансовый 3" xfId="171"/>
    <cellStyle name="Хороший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zoomScale="90" zoomScaleNormal="90" zoomScalePageLayoutView="0" workbookViewId="0" topLeftCell="A1">
      <pane xSplit="3" ySplit="4" topLeftCell="D4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Y1" sqref="Y1:Y65536"/>
    </sheetView>
  </sheetViews>
  <sheetFormatPr defaultColWidth="9.125" defaultRowHeight="12.75"/>
  <cols>
    <col min="1" max="1" width="8.875" style="14" customWidth="1"/>
    <col min="2" max="2" width="10.75390625" style="14" customWidth="1"/>
    <col min="3" max="3" width="64.375" style="14" customWidth="1"/>
    <col min="4" max="4" width="15.75390625" style="24" customWidth="1"/>
    <col min="5" max="5" width="14.375" style="14" bestFit="1" customWidth="1"/>
    <col min="6" max="6" width="13.875" style="14" customWidth="1"/>
    <col min="7" max="7" width="13.875" style="24" bestFit="1" customWidth="1"/>
    <col min="8" max="8" width="14.875" style="91" customWidth="1"/>
    <col min="9" max="9" width="14.125" style="91" customWidth="1"/>
    <col min="10" max="10" width="13.375" style="43" customWidth="1"/>
    <col min="11" max="11" width="15.00390625" style="43" customWidth="1"/>
    <col min="12" max="12" width="14.25390625" style="14" customWidth="1"/>
    <col min="13" max="13" width="14.125" style="14" customWidth="1"/>
    <col min="14" max="14" width="11.625" style="14" customWidth="1"/>
    <col min="15" max="15" width="11.00390625" style="14" customWidth="1"/>
    <col min="16" max="16" width="11.125" style="14" customWidth="1"/>
    <col min="17" max="17" width="12.75390625" style="14" customWidth="1"/>
    <col min="18" max="18" width="13.375" style="14" hidden="1" customWidth="1"/>
    <col min="19" max="19" width="12.625" style="14" hidden="1" customWidth="1"/>
    <col min="20" max="20" width="16.00390625" style="45" hidden="1" customWidth="1"/>
    <col min="21" max="22" width="14.375" style="45" hidden="1" customWidth="1"/>
    <col min="23" max="23" width="18.125" style="45" hidden="1" customWidth="1"/>
    <col min="24" max="24" width="17.125" style="45" hidden="1" customWidth="1"/>
    <col min="25" max="25" width="9.125" style="14" customWidth="1"/>
    <col min="26" max="26" width="15.625" style="14" bestFit="1" customWidth="1"/>
    <col min="27" max="16384" width="9.125" style="14" customWidth="1"/>
  </cols>
  <sheetData>
    <row r="1" spans="1:24" ht="20.25" customHeight="1">
      <c r="A1" s="180" t="s">
        <v>99</v>
      </c>
      <c r="B1" s="180"/>
      <c r="C1" s="180"/>
      <c r="D1" s="181"/>
      <c r="E1" s="180"/>
      <c r="F1" s="180"/>
      <c r="G1" s="181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6" t="s">
        <v>79</v>
      </c>
      <c r="S1" s="16"/>
      <c r="T1" s="46"/>
      <c r="U1" s="46"/>
      <c r="V1" s="46"/>
      <c r="W1" s="46"/>
      <c r="X1" s="46"/>
    </row>
    <row r="2" spans="1:24" ht="20.25">
      <c r="A2" s="12"/>
      <c r="B2" s="92"/>
      <c r="C2" s="93"/>
      <c r="D2" s="94"/>
      <c r="E2" s="93"/>
      <c r="F2" s="133"/>
      <c r="G2" s="94"/>
      <c r="H2" s="95"/>
      <c r="I2" s="96"/>
      <c r="J2" s="96"/>
      <c r="K2" s="138"/>
      <c r="L2" s="93"/>
      <c r="M2" s="93"/>
      <c r="N2" s="97"/>
      <c r="O2" s="97"/>
      <c r="P2" s="97"/>
      <c r="Q2" s="11" t="s">
        <v>0</v>
      </c>
      <c r="R2" s="17"/>
      <c r="S2" s="17"/>
      <c r="T2" s="182" t="s">
        <v>105</v>
      </c>
      <c r="U2" s="183"/>
      <c r="V2" s="183"/>
      <c r="W2" s="183"/>
      <c r="X2" s="184"/>
    </row>
    <row r="3" spans="1:24" ht="20.25" customHeight="1">
      <c r="A3" s="185" t="s">
        <v>1</v>
      </c>
      <c r="B3" s="167" t="s">
        <v>2</v>
      </c>
      <c r="C3" s="186" t="s">
        <v>3</v>
      </c>
      <c r="D3" s="197" t="s">
        <v>110</v>
      </c>
      <c r="E3" s="188" t="s">
        <v>100</v>
      </c>
      <c r="F3" s="189"/>
      <c r="G3" s="190"/>
      <c r="H3" s="214" t="s">
        <v>101</v>
      </c>
      <c r="I3" s="215"/>
      <c r="J3" s="98"/>
      <c r="K3" s="139"/>
      <c r="L3" s="216" t="s">
        <v>98</v>
      </c>
      <c r="M3" s="190"/>
      <c r="N3" s="199" t="s">
        <v>104</v>
      </c>
      <c r="O3" s="196" t="s">
        <v>94</v>
      </c>
      <c r="P3" s="200" t="s">
        <v>107</v>
      </c>
      <c r="Q3" s="191" t="s">
        <v>91</v>
      </c>
      <c r="R3" s="18"/>
      <c r="S3" s="18"/>
      <c r="T3" s="192" t="s">
        <v>4</v>
      </c>
      <c r="U3" s="193"/>
      <c r="V3" s="60" t="s">
        <v>82</v>
      </c>
      <c r="W3" s="194" t="s">
        <v>92</v>
      </c>
      <c r="X3" s="195"/>
    </row>
    <row r="4" spans="1:24" ht="61.5" customHeight="1">
      <c r="A4" s="185"/>
      <c r="B4" s="167"/>
      <c r="C4" s="187"/>
      <c r="D4" s="198"/>
      <c r="E4" s="99" t="s">
        <v>108</v>
      </c>
      <c r="F4" s="132" t="s">
        <v>111</v>
      </c>
      <c r="G4" s="99" t="s">
        <v>113</v>
      </c>
      <c r="H4" s="100" t="s">
        <v>112</v>
      </c>
      <c r="I4" s="99" t="s">
        <v>113</v>
      </c>
      <c r="J4" s="101" t="s">
        <v>102</v>
      </c>
      <c r="K4" s="132" t="s">
        <v>106</v>
      </c>
      <c r="L4" s="99" t="s">
        <v>103</v>
      </c>
      <c r="M4" s="99" t="s">
        <v>114</v>
      </c>
      <c r="N4" s="199"/>
      <c r="O4" s="196"/>
      <c r="P4" s="201"/>
      <c r="Q4" s="191"/>
      <c r="R4" s="18"/>
      <c r="S4" s="18"/>
      <c r="T4" s="61" t="s">
        <v>115</v>
      </c>
      <c r="U4" s="62" t="s">
        <v>116</v>
      </c>
      <c r="V4" s="140">
        <v>45358</v>
      </c>
      <c r="W4" s="61" t="s">
        <v>117</v>
      </c>
      <c r="X4" s="62" t="s">
        <v>116</v>
      </c>
    </row>
    <row r="5" spans="1:26" s="59" customFormat="1" ht="25.5" customHeight="1">
      <c r="A5" s="83"/>
      <c r="B5" s="110"/>
      <c r="C5" s="84" t="s">
        <v>5</v>
      </c>
      <c r="D5" s="55">
        <f>D16+D18+D20+D17+D19</f>
        <v>1719522.1883333332</v>
      </c>
      <c r="E5" s="55">
        <f>E16+E18+E20+E17+E19</f>
        <v>22907468.7</v>
      </c>
      <c r="F5" s="55">
        <f>F16+F18+F20+F17+F19</f>
        <v>3725018.2</v>
      </c>
      <c r="G5" s="55">
        <f>G16+G18+G20+G17+G19</f>
        <v>973358.7999999999</v>
      </c>
      <c r="H5" s="55">
        <f>H16+H18+H20+H17+H19</f>
        <v>2847126.9199999995</v>
      </c>
      <c r="I5" s="55">
        <f>I16+I18+I20+I17+I19</f>
        <v>111916.64</v>
      </c>
      <c r="J5" s="56">
        <f aca="true" t="shared" si="0" ref="J5:J36">H5-D5</f>
        <v>1127604.7316666662</v>
      </c>
      <c r="K5" s="56">
        <f>H5-F5</f>
        <v>-877891.2800000007</v>
      </c>
      <c r="L5" s="56">
        <f>H5-E5</f>
        <v>-20060341.78</v>
      </c>
      <c r="M5" s="56">
        <f>I5-G5</f>
        <v>-861442.1599999999</v>
      </c>
      <c r="N5" s="85">
        <f aca="true" t="shared" si="1" ref="N5:N36">_xlfn.IFERROR(H5/D5,"")</f>
        <v>1.655766316548442</v>
      </c>
      <c r="O5" s="85">
        <f>_xlfn.IFERROR(I5/G5,"")</f>
        <v>0.11497984093840834</v>
      </c>
      <c r="P5" s="85">
        <f>_xlfn.IFERROR(H5/F5,"")</f>
        <v>0.7643256400733826</v>
      </c>
      <c r="Q5" s="85">
        <f>_xlfn.IFERROR(H5/E5,"")</f>
        <v>0.12428815061526198</v>
      </c>
      <c r="R5" s="19">
        <f aca="true" t="shared" si="2" ref="R5:R36">W5-H5</f>
        <v>0</v>
      </c>
      <c r="S5" s="19">
        <f aca="true" t="shared" si="3" ref="S5:S36">X5-I5</f>
        <v>0</v>
      </c>
      <c r="T5" s="49">
        <f>T16+T18+T20+T17+T19</f>
        <v>2845710.92</v>
      </c>
      <c r="U5" s="49">
        <f>U16+U18+U20+U17+U19</f>
        <v>110500.64</v>
      </c>
      <c r="V5" s="49">
        <f>V16+V18+V20+V17+V19</f>
        <v>1416</v>
      </c>
      <c r="W5" s="49">
        <f>W16+W18+W20+W17+W19</f>
        <v>2847126.92</v>
      </c>
      <c r="X5" s="49">
        <f>X16+X18+X20+X17+X19</f>
        <v>111916.64</v>
      </c>
      <c r="Y5" s="14"/>
      <c r="Z5" s="88"/>
    </row>
    <row r="6" spans="1:25" ht="18" customHeight="1">
      <c r="A6" s="221" t="s">
        <v>9</v>
      </c>
      <c r="B6" s="76" t="s">
        <v>10</v>
      </c>
      <c r="C6" s="111" t="s">
        <v>11</v>
      </c>
      <c r="D6" s="38">
        <v>1317590.8199999998</v>
      </c>
      <c r="E6" s="38">
        <v>17657445.4</v>
      </c>
      <c r="F6" s="134">
        <v>2711983.9</v>
      </c>
      <c r="G6" s="38">
        <v>784721.3999999999</v>
      </c>
      <c r="H6" s="38">
        <v>2119436.27</v>
      </c>
      <c r="I6" s="38">
        <v>94782.55</v>
      </c>
      <c r="J6" s="38">
        <f t="shared" si="0"/>
        <v>801845.4500000002</v>
      </c>
      <c r="K6" s="38">
        <f aca="true" t="shared" si="4" ref="K6:K69">H6-F6</f>
        <v>-592547.6299999999</v>
      </c>
      <c r="L6" s="38">
        <f aca="true" t="shared" si="5" ref="L6:L36">H6-E6</f>
        <v>-15538009.129999999</v>
      </c>
      <c r="M6" s="38">
        <f aca="true" t="shared" si="6" ref="M6:M36">I6-G6</f>
        <v>-689938.8499999999</v>
      </c>
      <c r="N6" s="39">
        <f t="shared" si="1"/>
        <v>1.6085693963775494</v>
      </c>
      <c r="O6" s="39">
        <f aca="true" t="shared" si="7" ref="O6:O36">_xlfn.IFERROR(I6/G6,"")</f>
        <v>0.12078496903487022</v>
      </c>
      <c r="P6" s="39">
        <f aca="true" t="shared" si="8" ref="P6:P69">_xlfn.IFERROR(H6/F6,"")</f>
        <v>0.7815076888915159</v>
      </c>
      <c r="Q6" s="39">
        <f aca="true" t="shared" si="9" ref="Q6:Q44">_xlfn.IFERROR(H6/E6,"")</f>
        <v>0.12003074181953864</v>
      </c>
      <c r="R6" s="19">
        <f t="shared" si="2"/>
        <v>0</v>
      </c>
      <c r="S6" s="19">
        <f t="shared" si="3"/>
        <v>0</v>
      </c>
      <c r="T6" s="63">
        <v>2123040.39</v>
      </c>
      <c r="U6" s="63">
        <v>98386.67</v>
      </c>
      <c r="V6" s="63">
        <v>-3604.12</v>
      </c>
      <c r="W6" s="48">
        <f aca="true" t="shared" si="10" ref="W6:W14">T6+V6</f>
        <v>2119436.27</v>
      </c>
      <c r="X6" s="48">
        <f aca="true" t="shared" si="11" ref="X6:X14">U6+V6</f>
        <v>94782.55</v>
      </c>
      <c r="Y6" s="15"/>
    </row>
    <row r="7" spans="1:25" ht="18" customHeight="1">
      <c r="A7" s="177"/>
      <c r="B7" s="76" t="s">
        <v>6</v>
      </c>
      <c r="C7" s="112" t="s">
        <v>7</v>
      </c>
      <c r="D7" s="38">
        <v>12725.329999999998</v>
      </c>
      <c r="E7" s="40">
        <v>79229.2</v>
      </c>
      <c r="F7" s="135">
        <v>19255.699999999997</v>
      </c>
      <c r="G7" s="40">
        <v>10127.3</v>
      </c>
      <c r="H7" s="38">
        <v>13395.92</v>
      </c>
      <c r="I7" s="38">
        <v>0.2</v>
      </c>
      <c r="J7" s="40">
        <f t="shared" si="0"/>
        <v>670.590000000002</v>
      </c>
      <c r="K7" s="40">
        <f t="shared" si="4"/>
        <v>-5859.779999999997</v>
      </c>
      <c r="L7" s="40">
        <f t="shared" si="5"/>
        <v>-65833.28</v>
      </c>
      <c r="M7" s="40">
        <f t="shared" si="6"/>
        <v>-10127.099999999999</v>
      </c>
      <c r="N7" s="39">
        <f t="shared" si="1"/>
        <v>1.0526972581457614</v>
      </c>
      <c r="O7" s="39">
        <f t="shared" si="7"/>
        <v>1.9748600317952468E-05</v>
      </c>
      <c r="P7" s="39">
        <f t="shared" si="8"/>
        <v>0.6956859527308797</v>
      </c>
      <c r="Q7" s="39">
        <f t="shared" si="9"/>
        <v>0.16907806717725285</v>
      </c>
      <c r="R7" s="19">
        <f t="shared" si="2"/>
        <v>0</v>
      </c>
      <c r="S7" s="19">
        <f t="shared" si="3"/>
        <v>0</v>
      </c>
      <c r="T7" s="48">
        <v>13395.92</v>
      </c>
      <c r="U7" s="64">
        <v>0.2</v>
      </c>
      <c r="V7" s="63"/>
      <c r="W7" s="48">
        <f t="shared" si="10"/>
        <v>13395.92</v>
      </c>
      <c r="X7" s="48">
        <f t="shared" si="11"/>
        <v>0.2</v>
      </c>
      <c r="Y7" s="15"/>
    </row>
    <row r="8" spans="1:25" ht="18" customHeight="1">
      <c r="A8" s="177"/>
      <c r="B8" s="76" t="s">
        <v>10</v>
      </c>
      <c r="C8" s="158" t="s">
        <v>85</v>
      </c>
      <c r="D8" s="165">
        <f>5791.69/12*10</f>
        <v>4826.408333333333</v>
      </c>
      <c r="E8" s="37">
        <v>957429</v>
      </c>
      <c r="F8" s="134">
        <v>170697.6</v>
      </c>
      <c r="G8" s="37">
        <v>137368.1</v>
      </c>
      <c r="H8" s="38">
        <v>13751.51</v>
      </c>
      <c r="I8" s="38">
        <v>452.80999999999995</v>
      </c>
      <c r="J8" s="38">
        <f t="shared" si="0"/>
        <v>8925.101666666667</v>
      </c>
      <c r="K8" s="38">
        <f t="shared" si="4"/>
        <v>-156946.09</v>
      </c>
      <c r="L8" s="38">
        <f t="shared" si="5"/>
        <v>-943677.49</v>
      </c>
      <c r="M8" s="38">
        <f t="shared" si="6"/>
        <v>-136915.29</v>
      </c>
      <c r="N8" s="39">
        <f t="shared" si="1"/>
        <v>2.8492222477377074</v>
      </c>
      <c r="O8" s="39">
        <f t="shared" si="7"/>
        <v>0.0032963257117190957</v>
      </c>
      <c r="P8" s="39">
        <f t="shared" si="8"/>
        <v>0.0805606522880228</v>
      </c>
      <c r="Q8" s="39">
        <f t="shared" si="9"/>
        <v>0.014362955373192163</v>
      </c>
      <c r="R8" s="19">
        <f t="shared" si="2"/>
        <v>0</v>
      </c>
      <c r="S8" s="19">
        <f t="shared" si="3"/>
        <v>0</v>
      </c>
      <c r="T8" s="48">
        <v>13857.12</v>
      </c>
      <c r="U8" s="48">
        <v>558.42</v>
      </c>
      <c r="V8" s="63">
        <v>-105.61</v>
      </c>
      <c r="W8" s="48">
        <f t="shared" si="10"/>
        <v>13751.51</v>
      </c>
      <c r="X8" s="48">
        <f t="shared" si="11"/>
        <v>452.80999999999995</v>
      </c>
      <c r="Y8" s="15"/>
    </row>
    <row r="9" spans="1:25" ht="18" customHeight="1">
      <c r="A9" s="177"/>
      <c r="B9" s="76" t="s">
        <v>10</v>
      </c>
      <c r="C9" s="111" t="s">
        <v>12</v>
      </c>
      <c r="D9" s="38">
        <v>-3847.33</v>
      </c>
      <c r="E9" s="38">
        <v>0</v>
      </c>
      <c r="F9" s="134"/>
      <c r="G9" s="38"/>
      <c r="H9" s="38">
        <v>150.22000000000003</v>
      </c>
      <c r="I9" s="38">
        <v>4.23</v>
      </c>
      <c r="J9" s="38">
        <f t="shared" si="0"/>
        <v>3997.55</v>
      </c>
      <c r="K9" s="38">
        <f t="shared" si="4"/>
        <v>150.22000000000003</v>
      </c>
      <c r="L9" s="38">
        <f t="shared" si="5"/>
        <v>150.22000000000003</v>
      </c>
      <c r="M9" s="38">
        <f t="shared" si="6"/>
        <v>4.23</v>
      </c>
      <c r="N9" s="39">
        <f t="shared" si="1"/>
        <v>-0.03904525995950439</v>
      </c>
      <c r="O9" s="39">
        <f t="shared" si="7"/>
      </c>
      <c r="P9" s="39">
        <f t="shared" si="8"/>
      </c>
      <c r="Q9" s="39">
        <f t="shared" si="9"/>
      </c>
      <c r="R9" s="19">
        <f t="shared" si="2"/>
        <v>0</v>
      </c>
      <c r="S9" s="19">
        <f t="shared" si="3"/>
        <v>0</v>
      </c>
      <c r="T9" s="48">
        <v>150.22000000000003</v>
      </c>
      <c r="U9" s="48">
        <v>4.23</v>
      </c>
      <c r="V9" s="64"/>
      <c r="W9" s="48">
        <f t="shared" si="10"/>
        <v>150.22000000000003</v>
      </c>
      <c r="X9" s="48">
        <f t="shared" si="11"/>
        <v>4.23</v>
      </c>
      <c r="Y9" s="15"/>
    </row>
    <row r="10" spans="1:25" ht="18" customHeight="1">
      <c r="A10" s="177"/>
      <c r="B10" s="76" t="s">
        <v>10</v>
      </c>
      <c r="C10" s="111" t="s">
        <v>13</v>
      </c>
      <c r="D10" s="38">
        <v>16.17</v>
      </c>
      <c r="E10" s="38">
        <v>792.3</v>
      </c>
      <c r="F10" s="134">
        <v>310</v>
      </c>
      <c r="G10" s="38">
        <v>300</v>
      </c>
      <c r="H10" s="38">
        <v>41.86</v>
      </c>
      <c r="I10" s="38">
        <v>0</v>
      </c>
      <c r="J10" s="38">
        <f t="shared" si="0"/>
        <v>25.689999999999998</v>
      </c>
      <c r="K10" s="38">
        <f t="shared" si="4"/>
        <v>-268.14</v>
      </c>
      <c r="L10" s="38">
        <f t="shared" si="5"/>
        <v>-750.4399999999999</v>
      </c>
      <c r="M10" s="38">
        <f t="shared" si="6"/>
        <v>-300</v>
      </c>
      <c r="N10" s="39">
        <f t="shared" si="1"/>
        <v>2.5887445887445883</v>
      </c>
      <c r="O10" s="39">
        <f t="shared" si="7"/>
        <v>0</v>
      </c>
      <c r="P10" s="39">
        <f t="shared" si="8"/>
        <v>0.13503225806451613</v>
      </c>
      <c r="Q10" s="39">
        <f t="shared" si="9"/>
        <v>0.05283352265555977</v>
      </c>
      <c r="R10" s="19">
        <f t="shared" si="2"/>
        <v>0</v>
      </c>
      <c r="S10" s="19">
        <f t="shared" si="3"/>
        <v>0</v>
      </c>
      <c r="T10" s="47">
        <v>41.86</v>
      </c>
      <c r="U10" s="47"/>
      <c r="V10" s="81"/>
      <c r="W10" s="48">
        <f t="shared" si="10"/>
        <v>41.86</v>
      </c>
      <c r="X10" s="48">
        <f t="shared" si="11"/>
        <v>0</v>
      </c>
      <c r="Y10" s="15"/>
    </row>
    <row r="11" spans="1:25" ht="18" customHeight="1">
      <c r="A11" s="177"/>
      <c r="B11" s="76" t="s">
        <v>10</v>
      </c>
      <c r="C11" s="111" t="s">
        <v>87</v>
      </c>
      <c r="D11" s="38">
        <v>-42147.950000000004</v>
      </c>
      <c r="E11" s="38">
        <v>354934.4</v>
      </c>
      <c r="F11" s="134">
        <v>191059.3</v>
      </c>
      <c r="G11" s="38">
        <v>2000</v>
      </c>
      <c r="H11" s="38">
        <v>164488.65</v>
      </c>
      <c r="I11" s="38">
        <v>945.3199999999999</v>
      </c>
      <c r="J11" s="38">
        <f t="shared" si="0"/>
        <v>206636.6</v>
      </c>
      <c r="K11" s="38">
        <f t="shared" si="4"/>
        <v>-26570.649999999994</v>
      </c>
      <c r="L11" s="38">
        <f t="shared" si="5"/>
        <v>-190445.75000000003</v>
      </c>
      <c r="M11" s="38">
        <f t="shared" si="6"/>
        <v>-1054.68</v>
      </c>
      <c r="N11" s="39">
        <f t="shared" si="1"/>
        <v>-3.9026488832790203</v>
      </c>
      <c r="O11" s="39">
        <f t="shared" si="7"/>
        <v>0.47265999999999997</v>
      </c>
      <c r="P11" s="39">
        <f t="shared" si="8"/>
        <v>0.8609298264988933</v>
      </c>
      <c r="Q11" s="39">
        <f t="shared" si="9"/>
        <v>0.46343394723081216</v>
      </c>
      <c r="R11" s="19">
        <f t="shared" si="2"/>
        <v>0</v>
      </c>
      <c r="S11" s="19">
        <f t="shared" si="3"/>
        <v>0</v>
      </c>
      <c r="T11" s="47">
        <v>164578.94</v>
      </c>
      <c r="U11" s="48">
        <v>1035.61</v>
      </c>
      <c r="V11" s="81">
        <v>-90.29</v>
      </c>
      <c r="W11" s="48">
        <f t="shared" si="10"/>
        <v>164488.65</v>
      </c>
      <c r="X11" s="48">
        <f t="shared" si="11"/>
        <v>945.3199999999999</v>
      </c>
      <c r="Y11" s="15"/>
    </row>
    <row r="12" spans="1:25" ht="18" customHeight="1">
      <c r="A12" s="177"/>
      <c r="B12" s="76" t="s">
        <v>14</v>
      </c>
      <c r="C12" s="111" t="s">
        <v>15</v>
      </c>
      <c r="D12" s="38">
        <v>9534.869999999999</v>
      </c>
      <c r="E12" s="38">
        <v>1250550.2</v>
      </c>
      <c r="F12" s="134">
        <v>51000</v>
      </c>
      <c r="G12" s="38">
        <v>11000</v>
      </c>
      <c r="H12" s="38">
        <v>44234.98</v>
      </c>
      <c r="I12" s="38">
        <v>2405.21</v>
      </c>
      <c r="J12" s="38">
        <f t="shared" si="0"/>
        <v>34700.11</v>
      </c>
      <c r="K12" s="38">
        <f t="shared" si="4"/>
        <v>-6765.019999999997</v>
      </c>
      <c r="L12" s="38">
        <f t="shared" si="5"/>
        <v>-1206315.22</v>
      </c>
      <c r="M12" s="38">
        <f t="shared" si="6"/>
        <v>-8594.79</v>
      </c>
      <c r="N12" s="39">
        <f t="shared" si="1"/>
        <v>4.6392850662882665</v>
      </c>
      <c r="O12" s="39">
        <f t="shared" si="7"/>
        <v>0.21865545454545454</v>
      </c>
      <c r="P12" s="39">
        <f t="shared" si="8"/>
        <v>0.8673525490196079</v>
      </c>
      <c r="Q12" s="39">
        <f t="shared" si="9"/>
        <v>0.035372414478043346</v>
      </c>
      <c r="R12" s="19">
        <f t="shared" si="2"/>
        <v>0</v>
      </c>
      <c r="S12" s="19">
        <f t="shared" si="3"/>
        <v>0</v>
      </c>
      <c r="T12" s="47">
        <v>43431.48</v>
      </c>
      <c r="U12" s="47">
        <v>1601.71</v>
      </c>
      <c r="V12" s="81">
        <v>803.5</v>
      </c>
      <c r="W12" s="48">
        <f t="shared" si="10"/>
        <v>44234.98</v>
      </c>
      <c r="X12" s="48">
        <f t="shared" si="11"/>
        <v>2405.21</v>
      </c>
      <c r="Y12" s="15"/>
    </row>
    <row r="13" spans="1:25" ht="18" customHeight="1">
      <c r="A13" s="177"/>
      <c r="B13" s="76" t="s">
        <v>14</v>
      </c>
      <c r="C13" s="111" t="s">
        <v>16</v>
      </c>
      <c r="D13" s="38">
        <v>392914.58</v>
      </c>
      <c r="E13" s="38">
        <v>2382735.3000000003</v>
      </c>
      <c r="F13" s="134">
        <v>528327</v>
      </c>
      <c r="G13" s="38">
        <v>5602</v>
      </c>
      <c r="H13" s="38">
        <v>453957.93000000005</v>
      </c>
      <c r="I13" s="38">
        <v>8949.26</v>
      </c>
      <c r="J13" s="38">
        <f t="shared" si="0"/>
        <v>61043.350000000035</v>
      </c>
      <c r="K13" s="38">
        <f t="shared" si="4"/>
        <v>-74369.06999999995</v>
      </c>
      <c r="L13" s="38">
        <f t="shared" si="5"/>
        <v>-1928777.37</v>
      </c>
      <c r="M13" s="38">
        <f t="shared" si="6"/>
        <v>3347.26</v>
      </c>
      <c r="N13" s="39">
        <f t="shared" si="1"/>
        <v>1.1553603584779166</v>
      </c>
      <c r="O13" s="39">
        <f t="shared" si="7"/>
        <v>1.597511602998929</v>
      </c>
      <c r="P13" s="39">
        <f t="shared" si="8"/>
        <v>0.8592366659284876</v>
      </c>
      <c r="Q13" s="39">
        <f t="shared" si="9"/>
        <v>0.1905196645216949</v>
      </c>
      <c r="R13" s="19">
        <f t="shared" si="2"/>
        <v>0</v>
      </c>
      <c r="S13" s="19">
        <f t="shared" si="3"/>
        <v>0</v>
      </c>
      <c r="T13" s="47">
        <v>450524.09</v>
      </c>
      <c r="U13" s="47">
        <v>5515.42</v>
      </c>
      <c r="V13" s="81">
        <v>3433.84</v>
      </c>
      <c r="W13" s="48">
        <f t="shared" si="10"/>
        <v>453957.93000000005</v>
      </c>
      <c r="X13" s="48">
        <f t="shared" si="11"/>
        <v>8949.26</v>
      </c>
      <c r="Y13" s="15"/>
    </row>
    <row r="14" spans="1:25" ht="18" customHeight="1">
      <c r="A14" s="177"/>
      <c r="B14" s="76" t="s">
        <v>17</v>
      </c>
      <c r="C14" s="111" t="s">
        <v>18</v>
      </c>
      <c r="D14" s="38">
        <v>27827.170000000002</v>
      </c>
      <c r="E14" s="38">
        <v>223881.6</v>
      </c>
      <c r="F14" s="134">
        <v>52275.600000000006</v>
      </c>
      <c r="G14" s="38">
        <v>22205.2</v>
      </c>
      <c r="H14" s="38">
        <v>37636.38</v>
      </c>
      <c r="I14" s="38">
        <v>4369.06</v>
      </c>
      <c r="J14" s="38">
        <f t="shared" si="0"/>
        <v>9809.209999999995</v>
      </c>
      <c r="K14" s="38">
        <f t="shared" si="4"/>
        <v>-14639.220000000008</v>
      </c>
      <c r="L14" s="38">
        <f t="shared" si="5"/>
        <v>-186245.22</v>
      </c>
      <c r="M14" s="38">
        <f t="shared" si="6"/>
        <v>-17836.14</v>
      </c>
      <c r="N14" s="39">
        <f t="shared" si="1"/>
        <v>1.3525047642286296</v>
      </c>
      <c r="O14" s="39">
        <f t="shared" si="7"/>
        <v>0.1967584169473817</v>
      </c>
      <c r="P14" s="39">
        <f t="shared" si="8"/>
        <v>0.7199607465050615</v>
      </c>
      <c r="Q14" s="39">
        <f t="shared" si="9"/>
        <v>0.16810841087431927</v>
      </c>
      <c r="R14" s="19">
        <f t="shared" si="2"/>
        <v>0</v>
      </c>
      <c r="S14" s="19">
        <f t="shared" si="3"/>
        <v>0</v>
      </c>
      <c r="T14" s="47">
        <v>36665.7</v>
      </c>
      <c r="U14" s="47">
        <v>3398.38</v>
      </c>
      <c r="V14" s="81">
        <v>970.68</v>
      </c>
      <c r="W14" s="48">
        <f t="shared" si="10"/>
        <v>37636.38</v>
      </c>
      <c r="X14" s="48">
        <f t="shared" si="11"/>
        <v>4369.06</v>
      </c>
      <c r="Y14" s="15"/>
    </row>
    <row r="15" spans="1:25" ht="18" customHeight="1">
      <c r="A15" s="177"/>
      <c r="B15" s="76" t="s">
        <v>14</v>
      </c>
      <c r="C15" s="111" t="s">
        <v>19</v>
      </c>
      <c r="D15" s="38">
        <v>-2.2800000000000002</v>
      </c>
      <c r="E15" s="38">
        <v>0</v>
      </c>
      <c r="F15" s="134"/>
      <c r="G15" s="38">
        <v>0</v>
      </c>
      <c r="H15" s="38">
        <v>0</v>
      </c>
      <c r="I15" s="38">
        <v>0</v>
      </c>
      <c r="J15" s="38">
        <f t="shared" si="0"/>
        <v>2.2800000000000002</v>
      </c>
      <c r="K15" s="38">
        <f t="shared" si="4"/>
        <v>0</v>
      </c>
      <c r="L15" s="38">
        <f t="shared" si="5"/>
        <v>0</v>
      </c>
      <c r="M15" s="38">
        <f t="shared" si="6"/>
        <v>0</v>
      </c>
      <c r="N15" s="39">
        <f t="shared" si="1"/>
        <v>0</v>
      </c>
      <c r="O15" s="39">
        <f t="shared" si="7"/>
      </c>
      <c r="P15" s="39">
        <f t="shared" si="8"/>
      </c>
      <c r="Q15" s="39">
        <f t="shared" si="9"/>
      </c>
      <c r="R15" s="19">
        <f t="shared" si="2"/>
        <v>0</v>
      </c>
      <c r="S15" s="19">
        <f t="shared" si="3"/>
        <v>0</v>
      </c>
      <c r="T15" s="47"/>
      <c r="U15" s="47"/>
      <c r="V15" s="65"/>
      <c r="W15" s="48">
        <f aca="true" t="shared" si="12" ref="W15:W20">T15+V15</f>
        <v>0</v>
      </c>
      <c r="X15" s="48">
        <f aca="true" t="shared" si="13" ref="X15:X20">U15+V15</f>
        <v>0</v>
      </c>
      <c r="Y15" s="15"/>
    </row>
    <row r="16" spans="1:25" ht="18" customHeight="1">
      <c r="A16" s="218"/>
      <c r="B16" s="102"/>
      <c r="C16" s="113" t="s">
        <v>8</v>
      </c>
      <c r="D16" s="103">
        <f>SUM(D6:D15)</f>
        <v>1719437.7883333333</v>
      </c>
      <c r="E16" s="103">
        <f>SUM(E6:E15)</f>
        <v>22906997.4</v>
      </c>
      <c r="F16" s="103">
        <f>SUM(F6:F15)</f>
        <v>3724909.1</v>
      </c>
      <c r="G16" s="103">
        <f>SUM(G6:G15)</f>
        <v>973323.9999999999</v>
      </c>
      <c r="H16" s="103">
        <f>SUM(H6:H15)</f>
        <v>2847093.7199999997</v>
      </c>
      <c r="I16" s="103">
        <f>SUM(I6:I15)</f>
        <v>111908.64</v>
      </c>
      <c r="J16" s="103">
        <f>SUM(J6:J15)</f>
        <v>1127655.9316666669</v>
      </c>
      <c r="K16" s="103">
        <f t="shared" si="4"/>
        <v>-877815.3800000004</v>
      </c>
      <c r="L16" s="103">
        <f t="shared" si="5"/>
        <v>-20059903.68</v>
      </c>
      <c r="M16" s="103">
        <f t="shared" si="6"/>
        <v>-861415.3599999999</v>
      </c>
      <c r="N16" s="104">
        <f t="shared" si="1"/>
        <v>1.6558282825456068</v>
      </c>
      <c r="O16" s="104">
        <f t="shared" si="7"/>
        <v>0.11497573264401167</v>
      </c>
      <c r="P16" s="104">
        <f t="shared" si="8"/>
        <v>0.7643391136712571</v>
      </c>
      <c r="Q16" s="104">
        <f t="shared" si="9"/>
        <v>0.12428925844292452</v>
      </c>
      <c r="R16" s="86">
        <f t="shared" si="2"/>
        <v>0</v>
      </c>
      <c r="S16" s="86">
        <f t="shared" si="3"/>
        <v>0</v>
      </c>
      <c r="T16" s="87">
        <f>SUM(T6:T15)</f>
        <v>2845685.72</v>
      </c>
      <c r="U16" s="87">
        <f>SUM(U6:U15)</f>
        <v>110500.64</v>
      </c>
      <c r="V16" s="87">
        <f>SUM(V6:V15)</f>
        <v>1408</v>
      </c>
      <c r="W16" s="75">
        <f t="shared" si="12"/>
        <v>2847093.72</v>
      </c>
      <c r="X16" s="75">
        <f t="shared" si="13"/>
        <v>111908.64</v>
      </c>
      <c r="Y16" s="15"/>
    </row>
    <row r="17" spans="1:25" ht="18" customHeight="1">
      <c r="A17" s="77" t="s">
        <v>70</v>
      </c>
      <c r="B17" s="76" t="s">
        <v>21</v>
      </c>
      <c r="C17" s="111" t="s">
        <v>22</v>
      </c>
      <c r="D17" s="38">
        <v>24</v>
      </c>
      <c r="E17" s="38">
        <v>88</v>
      </c>
      <c r="F17" s="134">
        <v>22</v>
      </c>
      <c r="G17" s="38">
        <v>7.4</v>
      </c>
      <c r="H17" s="38">
        <v>4.8</v>
      </c>
      <c r="I17" s="38">
        <v>0</v>
      </c>
      <c r="J17" s="38">
        <f t="shared" si="0"/>
        <v>-19.2</v>
      </c>
      <c r="K17" s="38">
        <f t="shared" si="4"/>
        <v>-17.2</v>
      </c>
      <c r="L17" s="38">
        <f t="shared" si="5"/>
        <v>-83.2</v>
      </c>
      <c r="M17" s="38">
        <f t="shared" si="6"/>
        <v>-7.4</v>
      </c>
      <c r="N17" s="39">
        <f t="shared" si="1"/>
        <v>0.19999999999999998</v>
      </c>
      <c r="O17" s="39">
        <f t="shared" si="7"/>
        <v>0</v>
      </c>
      <c r="P17" s="39">
        <f t="shared" si="8"/>
        <v>0.21818181818181817</v>
      </c>
      <c r="Q17" s="39">
        <f t="shared" si="9"/>
        <v>0.05454545454545454</v>
      </c>
      <c r="R17" s="19">
        <f t="shared" si="2"/>
        <v>0</v>
      </c>
      <c r="S17" s="19">
        <f t="shared" si="3"/>
        <v>0</v>
      </c>
      <c r="T17" s="47">
        <v>4.8</v>
      </c>
      <c r="U17" s="47"/>
      <c r="V17" s="65"/>
      <c r="W17" s="48">
        <f t="shared" si="12"/>
        <v>4.8</v>
      </c>
      <c r="X17" s="48">
        <f t="shared" si="13"/>
        <v>0</v>
      </c>
      <c r="Y17" s="15"/>
    </row>
    <row r="18" spans="1:25" ht="18.75" customHeight="1">
      <c r="A18" s="127" t="s">
        <v>20</v>
      </c>
      <c r="B18" s="128" t="s">
        <v>21</v>
      </c>
      <c r="C18" s="126" t="s">
        <v>86</v>
      </c>
      <c r="D18" s="38">
        <v>23.2</v>
      </c>
      <c r="E18" s="38">
        <v>328.3</v>
      </c>
      <c r="F18" s="134">
        <v>82.1</v>
      </c>
      <c r="G18" s="38">
        <v>27.4</v>
      </c>
      <c r="H18" s="38">
        <v>18.4</v>
      </c>
      <c r="I18" s="38">
        <v>8</v>
      </c>
      <c r="J18" s="38">
        <f t="shared" si="0"/>
        <v>-4.800000000000001</v>
      </c>
      <c r="K18" s="38">
        <f t="shared" si="4"/>
        <v>-63.699999999999996</v>
      </c>
      <c r="L18" s="38">
        <f t="shared" si="5"/>
        <v>-309.90000000000003</v>
      </c>
      <c r="M18" s="38">
        <f t="shared" si="6"/>
        <v>-19.4</v>
      </c>
      <c r="N18" s="39">
        <f t="shared" si="1"/>
        <v>0.793103448275862</v>
      </c>
      <c r="O18" s="39">
        <f t="shared" si="7"/>
        <v>0.29197080291970806</v>
      </c>
      <c r="P18" s="39">
        <f t="shared" si="8"/>
        <v>0.2241169305724726</v>
      </c>
      <c r="Q18" s="39">
        <f t="shared" si="9"/>
        <v>0.056046299116661584</v>
      </c>
      <c r="R18" s="19">
        <f t="shared" si="2"/>
        <v>0</v>
      </c>
      <c r="S18" s="19">
        <f t="shared" si="3"/>
        <v>0</v>
      </c>
      <c r="T18" s="47">
        <v>10.4</v>
      </c>
      <c r="U18" s="47"/>
      <c r="V18" s="65">
        <v>8</v>
      </c>
      <c r="W18" s="48">
        <f t="shared" si="12"/>
        <v>18.4</v>
      </c>
      <c r="X18" s="48">
        <f t="shared" si="13"/>
        <v>8</v>
      </c>
      <c r="Y18" s="15"/>
    </row>
    <row r="19" spans="1:25" ht="35.25" customHeight="1">
      <c r="A19" s="78" t="s">
        <v>24</v>
      </c>
      <c r="B19" s="79" t="s">
        <v>72</v>
      </c>
      <c r="C19" s="111" t="s">
        <v>25</v>
      </c>
      <c r="D19" s="38">
        <v>27.2</v>
      </c>
      <c r="E19" s="38">
        <v>0</v>
      </c>
      <c r="F19" s="134">
        <v>0</v>
      </c>
      <c r="G19" s="38">
        <v>0</v>
      </c>
      <c r="H19" s="38">
        <v>0</v>
      </c>
      <c r="I19" s="38">
        <v>0</v>
      </c>
      <c r="J19" s="38">
        <f t="shared" si="0"/>
        <v>-27.2</v>
      </c>
      <c r="K19" s="38">
        <f t="shared" si="4"/>
        <v>0</v>
      </c>
      <c r="L19" s="38">
        <f t="shared" si="5"/>
        <v>0</v>
      </c>
      <c r="M19" s="38">
        <f t="shared" si="6"/>
        <v>0</v>
      </c>
      <c r="N19" s="39">
        <f t="shared" si="1"/>
        <v>0</v>
      </c>
      <c r="O19" s="39">
        <f t="shared" si="7"/>
      </c>
      <c r="P19" s="39">
        <f t="shared" si="8"/>
      </c>
      <c r="Q19" s="39">
        <f t="shared" si="9"/>
      </c>
      <c r="R19" s="19">
        <f t="shared" si="2"/>
        <v>0</v>
      </c>
      <c r="S19" s="19">
        <f t="shared" si="3"/>
        <v>0</v>
      </c>
      <c r="T19" s="47"/>
      <c r="U19" s="47"/>
      <c r="V19" s="65"/>
      <c r="W19" s="48">
        <f t="shared" si="12"/>
        <v>0</v>
      </c>
      <c r="X19" s="48">
        <f t="shared" si="13"/>
        <v>0</v>
      </c>
      <c r="Y19" s="15"/>
    </row>
    <row r="20" spans="1:25" ht="18" customHeight="1">
      <c r="A20" s="77" t="s">
        <v>23</v>
      </c>
      <c r="B20" s="76" t="s">
        <v>10</v>
      </c>
      <c r="C20" s="111" t="s">
        <v>74</v>
      </c>
      <c r="D20" s="38">
        <v>10</v>
      </c>
      <c r="E20" s="38">
        <v>55</v>
      </c>
      <c r="F20" s="134">
        <v>5</v>
      </c>
      <c r="G20" s="38">
        <v>0</v>
      </c>
      <c r="H20" s="38">
        <v>10</v>
      </c>
      <c r="I20" s="38">
        <v>0</v>
      </c>
      <c r="J20" s="38">
        <f t="shared" si="0"/>
        <v>0</v>
      </c>
      <c r="K20" s="38">
        <f t="shared" si="4"/>
        <v>5</v>
      </c>
      <c r="L20" s="38">
        <f t="shared" si="5"/>
        <v>-45</v>
      </c>
      <c r="M20" s="38">
        <f t="shared" si="6"/>
        <v>0</v>
      </c>
      <c r="N20" s="39">
        <f t="shared" si="1"/>
        <v>1</v>
      </c>
      <c r="O20" s="39">
        <f t="shared" si="7"/>
      </c>
      <c r="P20" s="39">
        <f t="shared" si="8"/>
        <v>2</v>
      </c>
      <c r="Q20" s="39">
        <f t="shared" si="9"/>
        <v>0.18181818181818182</v>
      </c>
      <c r="R20" s="19">
        <f t="shared" si="2"/>
        <v>0</v>
      </c>
      <c r="S20" s="19">
        <f t="shared" si="3"/>
        <v>0</v>
      </c>
      <c r="T20" s="47">
        <v>10</v>
      </c>
      <c r="U20" s="47"/>
      <c r="V20" s="65"/>
      <c r="W20" s="48">
        <f t="shared" si="12"/>
        <v>10</v>
      </c>
      <c r="X20" s="48">
        <f t="shared" si="13"/>
        <v>0</v>
      </c>
      <c r="Y20" s="15"/>
    </row>
    <row r="21" spans="1:25" s="59" customFormat="1" ht="28.5" customHeight="1">
      <c r="A21" s="222"/>
      <c r="B21" s="222"/>
      <c r="C21" s="57" t="s">
        <v>26</v>
      </c>
      <c r="D21" s="56">
        <f>D25+D28+D36+D48+D50+D55+D58+D61+D70</f>
        <v>1219234.9700000002</v>
      </c>
      <c r="E21" s="56">
        <f>E25+E28+E36+E48+E50+E55+E58+E61+E70</f>
        <v>7267443.6</v>
      </c>
      <c r="F21" s="56">
        <f>F25+F28+F36+F48+F50+F55+F58+F61+F70</f>
        <v>1624307.1</v>
      </c>
      <c r="G21" s="56">
        <f>G25+G28+G36+G48+G50+G55+G58+G61+G70</f>
        <v>661005.7</v>
      </c>
      <c r="H21" s="56">
        <f>H25+H28+H36+H48+H50+H55+H58+H61+H70</f>
        <v>1441173.82</v>
      </c>
      <c r="I21" s="56">
        <f>I25+I28+I36+I48+I50+I55+I58+I61+I70</f>
        <v>172657.13000000003</v>
      </c>
      <c r="J21" s="56">
        <f>J25+J28+J36+J48+J50+J55+J58+J61+J70</f>
        <v>221938.85000000006</v>
      </c>
      <c r="K21" s="56">
        <f t="shared" si="4"/>
        <v>-183133.28000000003</v>
      </c>
      <c r="L21" s="56">
        <f t="shared" si="5"/>
        <v>-5826269.779999999</v>
      </c>
      <c r="M21" s="56">
        <f t="shared" si="6"/>
        <v>-488348.56999999995</v>
      </c>
      <c r="N21" s="85">
        <f t="shared" si="1"/>
        <v>1.182031237178179</v>
      </c>
      <c r="O21" s="85">
        <f t="shared" si="7"/>
        <v>0.26120369309977215</v>
      </c>
      <c r="P21" s="85">
        <f t="shared" si="8"/>
        <v>0.8872545222513649</v>
      </c>
      <c r="Q21" s="85">
        <f t="shared" si="9"/>
        <v>0.19830547016560268</v>
      </c>
      <c r="R21" s="19">
        <f t="shared" si="2"/>
        <v>-5.470000000204891</v>
      </c>
      <c r="S21" s="19">
        <f t="shared" si="3"/>
        <v>-5.460000000020955</v>
      </c>
      <c r="T21" s="49">
        <f>T25+T28+T36+T48+T50+T55+T58+T61+T70</f>
        <v>1393459.21</v>
      </c>
      <c r="U21" s="49">
        <f>U25+U28+U36+U48+U50+U55+U58+U61+U70</f>
        <v>124942.53000000001</v>
      </c>
      <c r="V21" s="49">
        <f>V25+V28+V36+V48+V50+V55+V58+V61+V70</f>
        <v>47709.14</v>
      </c>
      <c r="W21" s="49">
        <f>T21+V21</f>
        <v>1441168.3499999999</v>
      </c>
      <c r="X21" s="49">
        <f>U21+V21</f>
        <v>172651.67</v>
      </c>
      <c r="Y21" s="88"/>
    </row>
    <row r="22" spans="1:24" ht="18" customHeight="1">
      <c r="A22" s="217" t="s">
        <v>24</v>
      </c>
      <c r="B22" s="219" t="s">
        <v>72</v>
      </c>
      <c r="C22" s="25" t="s">
        <v>88</v>
      </c>
      <c r="D22" s="26">
        <v>25507.02</v>
      </c>
      <c r="E22" s="1">
        <v>209447.5</v>
      </c>
      <c r="F22" s="136">
        <v>48697.600000000006</v>
      </c>
      <c r="G22" s="1">
        <v>16899.2</v>
      </c>
      <c r="H22" s="35">
        <v>37123.41</v>
      </c>
      <c r="I22" s="35">
        <v>4691.03</v>
      </c>
      <c r="J22" s="2">
        <f t="shared" si="0"/>
        <v>11616.390000000003</v>
      </c>
      <c r="K22" s="2">
        <f t="shared" si="4"/>
        <v>-11574.190000000002</v>
      </c>
      <c r="L22" s="2">
        <f t="shared" si="5"/>
        <v>-172324.09</v>
      </c>
      <c r="M22" s="2">
        <f t="shared" si="6"/>
        <v>-12208.170000000002</v>
      </c>
      <c r="N22" s="13">
        <f t="shared" si="1"/>
        <v>1.4554193316192956</v>
      </c>
      <c r="O22" s="13">
        <f t="shared" si="7"/>
        <v>0.2775888799469797</v>
      </c>
      <c r="P22" s="13">
        <f t="shared" si="8"/>
        <v>0.7623252480615061</v>
      </c>
      <c r="Q22" s="13">
        <f t="shared" si="9"/>
        <v>0.17724446460330157</v>
      </c>
      <c r="R22" s="19">
        <f t="shared" si="2"/>
        <v>0</v>
      </c>
      <c r="S22" s="19">
        <f t="shared" si="3"/>
        <v>0</v>
      </c>
      <c r="T22" s="47">
        <v>36129.36</v>
      </c>
      <c r="U22" s="65">
        <v>3696.98</v>
      </c>
      <c r="V22" s="65">
        <v>994.05</v>
      </c>
      <c r="W22" s="47">
        <f>T22+V22</f>
        <v>37123.41</v>
      </c>
      <c r="X22" s="47">
        <f>U22+V22</f>
        <v>4691.03</v>
      </c>
    </row>
    <row r="23" spans="1:24" ht="18" customHeight="1">
      <c r="A23" s="177"/>
      <c r="B23" s="173"/>
      <c r="C23" s="25" t="s">
        <v>27</v>
      </c>
      <c r="D23" s="26"/>
      <c r="E23" s="1">
        <v>4501.5</v>
      </c>
      <c r="F23" s="136">
        <v>0</v>
      </c>
      <c r="G23" s="1">
        <v>0</v>
      </c>
      <c r="H23" s="35">
        <v>1715</v>
      </c>
      <c r="I23" s="35">
        <v>0</v>
      </c>
      <c r="J23" s="2">
        <f t="shared" si="0"/>
        <v>1715</v>
      </c>
      <c r="K23" s="2">
        <f t="shared" si="4"/>
        <v>1715</v>
      </c>
      <c r="L23" s="2">
        <f t="shared" si="5"/>
        <v>-2786.5</v>
      </c>
      <c r="M23" s="2">
        <f t="shared" si="6"/>
        <v>0</v>
      </c>
      <c r="N23" s="13">
        <f t="shared" si="1"/>
      </c>
      <c r="O23" s="13">
        <f t="shared" si="7"/>
      </c>
      <c r="P23" s="13">
        <f t="shared" si="8"/>
      </c>
      <c r="Q23" s="13">
        <f t="shared" si="9"/>
        <v>0.38098411640564256</v>
      </c>
      <c r="R23" s="19">
        <f t="shared" si="2"/>
        <v>0</v>
      </c>
      <c r="S23" s="19">
        <f t="shared" si="3"/>
        <v>0</v>
      </c>
      <c r="T23" s="48">
        <v>1715</v>
      </c>
      <c r="U23" s="66"/>
      <c r="V23" s="66"/>
      <c r="W23" s="47">
        <f aca="true" t="shared" si="14" ref="W23:W70">T23+V23</f>
        <v>1715</v>
      </c>
      <c r="X23" s="47">
        <f aca="true" t="shared" si="15" ref="X23:X70">U23+V23</f>
        <v>0</v>
      </c>
    </row>
    <row r="24" spans="1:24" ht="18" customHeight="1">
      <c r="A24" s="177"/>
      <c r="B24" s="173"/>
      <c r="C24" s="25" t="s">
        <v>48</v>
      </c>
      <c r="D24" s="26">
        <v>17759.62</v>
      </c>
      <c r="E24" s="1">
        <v>126183.1</v>
      </c>
      <c r="F24" s="136">
        <v>30984.6</v>
      </c>
      <c r="G24" s="1">
        <v>10520</v>
      </c>
      <c r="H24" s="35">
        <v>25398.350000000002</v>
      </c>
      <c r="I24" s="35">
        <v>3286.19</v>
      </c>
      <c r="J24" s="2">
        <f t="shared" si="0"/>
        <v>7638.730000000003</v>
      </c>
      <c r="K24" s="2">
        <f t="shared" si="4"/>
        <v>-5586.249999999996</v>
      </c>
      <c r="L24" s="2">
        <f t="shared" si="5"/>
        <v>-100784.75</v>
      </c>
      <c r="M24" s="2">
        <f t="shared" si="6"/>
        <v>-7233.8099999999995</v>
      </c>
      <c r="N24" s="13">
        <f t="shared" si="1"/>
        <v>1.4301178741437037</v>
      </c>
      <c r="O24" s="13">
        <f t="shared" si="7"/>
        <v>0.3123754752851711</v>
      </c>
      <c r="P24" s="13">
        <f t="shared" si="8"/>
        <v>0.8197088230927623</v>
      </c>
      <c r="Q24" s="13">
        <f t="shared" si="9"/>
        <v>0.20128170888177577</v>
      </c>
      <c r="R24" s="19">
        <f t="shared" si="2"/>
        <v>0</v>
      </c>
      <c r="S24" s="19">
        <f t="shared" si="3"/>
        <v>0</v>
      </c>
      <c r="T24" s="48">
        <v>25018.940000000002</v>
      </c>
      <c r="U24" s="66">
        <v>2906.78</v>
      </c>
      <c r="V24" s="66">
        <v>379.41</v>
      </c>
      <c r="W24" s="47">
        <f t="shared" si="14"/>
        <v>25398.350000000002</v>
      </c>
      <c r="X24" s="47">
        <f t="shared" si="15"/>
        <v>3286.19</v>
      </c>
    </row>
    <row r="25" spans="1:24" ht="18" customHeight="1">
      <c r="A25" s="218"/>
      <c r="B25" s="220"/>
      <c r="C25" s="113" t="s">
        <v>8</v>
      </c>
      <c r="D25" s="105">
        <f>SUM(D22:D24)</f>
        <v>43266.64</v>
      </c>
      <c r="E25" s="105">
        <f>SUM(E22:E24)</f>
        <v>340132.1</v>
      </c>
      <c r="F25" s="105">
        <f>SUM(F22:F24)</f>
        <v>79682.20000000001</v>
      </c>
      <c r="G25" s="105">
        <f>SUM(G22:G24)</f>
        <v>27419.2</v>
      </c>
      <c r="H25" s="105">
        <f>SUM(H22:H24)</f>
        <v>64236.76000000001</v>
      </c>
      <c r="I25" s="105">
        <f>SUM(I22:I24)</f>
        <v>7977.219999999999</v>
      </c>
      <c r="J25" s="105">
        <f t="shared" si="0"/>
        <v>20970.12000000001</v>
      </c>
      <c r="K25" s="105">
        <f t="shared" si="4"/>
        <v>-15445.440000000002</v>
      </c>
      <c r="L25" s="105">
        <f t="shared" si="5"/>
        <v>-275895.33999999997</v>
      </c>
      <c r="M25" s="105">
        <f t="shared" si="6"/>
        <v>-19441.980000000003</v>
      </c>
      <c r="N25" s="28">
        <f t="shared" si="1"/>
        <v>1.484671793326221</v>
      </c>
      <c r="O25" s="28">
        <f t="shared" si="7"/>
        <v>0.29093554881251094</v>
      </c>
      <c r="P25" s="28">
        <f t="shared" si="8"/>
        <v>0.80616197845943</v>
      </c>
      <c r="Q25" s="28">
        <f t="shared" si="9"/>
        <v>0.18885827006624784</v>
      </c>
      <c r="R25" s="86">
        <f t="shared" si="2"/>
        <v>0</v>
      </c>
      <c r="S25" s="86">
        <f t="shared" si="3"/>
        <v>0</v>
      </c>
      <c r="T25" s="87">
        <f>SUM(T22:T24)</f>
        <v>62863.3</v>
      </c>
      <c r="U25" s="87">
        <f>SUM(U22:U24)</f>
        <v>6603.76</v>
      </c>
      <c r="V25" s="87">
        <f>SUM(V22:V24)</f>
        <v>1373.46</v>
      </c>
      <c r="W25" s="68">
        <f t="shared" si="14"/>
        <v>64236.76</v>
      </c>
      <c r="X25" s="68">
        <f t="shared" si="15"/>
        <v>7977.22</v>
      </c>
    </row>
    <row r="26" spans="1:24" ht="23.25" customHeight="1">
      <c r="A26" s="167">
        <v>951</v>
      </c>
      <c r="B26" s="167" t="s">
        <v>10</v>
      </c>
      <c r="C26" s="129" t="s">
        <v>28</v>
      </c>
      <c r="D26" s="26">
        <v>12208.16</v>
      </c>
      <c r="E26" s="1">
        <v>75335.1</v>
      </c>
      <c r="F26" s="136">
        <v>14669</v>
      </c>
      <c r="G26" s="1">
        <v>6278</v>
      </c>
      <c r="H26" s="35">
        <v>21269.13</v>
      </c>
      <c r="I26" s="35">
        <v>5880.13</v>
      </c>
      <c r="J26" s="1">
        <f t="shared" si="0"/>
        <v>9060.970000000001</v>
      </c>
      <c r="K26" s="1">
        <f t="shared" si="4"/>
        <v>6600.130000000001</v>
      </c>
      <c r="L26" s="1">
        <f t="shared" si="5"/>
        <v>-54065.97</v>
      </c>
      <c r="M26" s="1">
        <f t="shared" si="6"/>
        <v>-397.8699999999999</v>
      </c>
      <c r="N26" s="13">
        <f t="shared" si="1"/>
        <v>1.7422060326863344</v>
      </c>
      <c r="O26" s="13">
        <f t="shared" si="7"/>
        <v>0.9366247212488054</v>
      </c>
      <c r="P26" s="13">
        <f t="shared" si="8"/>
        <v>1.4499372827050243</v>
      </c>
      <c r="Q26" s="13">
        <f t="shared" si="9"/>
        <v>0.2823269631287408</v>
      </c>
      <c r="R26" s="19">
        <f t="shared" si="2"/>
        <v>0</v>
      </c>
      <c r="S26" s="19">
        <f t="shared" si="3"/>
        <v>0</v>
      </c>
      <c r="T26" s="47">
        <v>21269.13</v>
      </c>
      <c r="U26" s="65">
        <v>5880.13</v>
      </c>
      <c r="V26" s="65"/>
      <c r="W26" s="47">
        <f t="shared" si="14"/>
        <v>21269.13</v>
      </c>
      <c r="X26" s="47">
        <f t="shared" si="15"/>
        <v>5880.13</v>
      </c>
    </row>
    <row r="27" spans="1:24" ht="22.5" customHeight="1">
      <c r="A27" s="167"/>
      <c r="B27" s="167"/>
      <c r="C27" s="130" t="s">
        <v>29</v>
      </c>
      <c r="D27" s="26">
        <v>-142.58</v>
      </c>
      <c r="E27" s="1">
        <v>13384.8</v>
      </c>
      <c r="F27" s="136">
        <v>1930</v>
      </c>
      <c r="G27" s="1">
        <v>1552.7</v>
      </c>
      <c r="H27" s="35">
        <v>3161.61</v>
      </c>
      <c r="I27" s="35">
        <v>916.8000000000001</v>
      </c>
      <c r="J27" s="1">
        <f t="shared" si="0"/>
        <v>3304.19</v>
      </c>
      <c r="K27" s="1">
        <f t="shared" si="4"/>
        <v>1231.6100000000001</v>
      </c>
      <c r="L27" s="1">
        <f t="shared" si="5"/>
        <v>-10223.189999999999</v>
      </c>
      <c r="M27" s="1">
        <f t="shared" si="6"/>
        <v>-635.9</v>
      </c>
      <c r="N27" s="13">
        <f t="shared" si="1"/>
        <v>-22.174288118950763</v>
      </c>
      <c r="O27" s="13">
        <f t="shared" si="7"/>
        <v>0.5904553358665551</v>
      </c>
      <c r="P27" s="13">
        <f t="shared" si="8"/>
        <v>1.6381398963730571</v>
      </c>
      <c r="Q27" s="13">
        <f t="shared" si="9"/>
        <v>0.23620898332436796</v>
      </c>
      <c r="R27" s="19">
        <f t="shared" si="2"/>
        <v>0</v>
      </c>
      <c r="S27" s="19">
        <f t="shared" si="3"/>
        <v>0</v>
      </c>
      <c r="T27" s="47">
        <v>3080.4</v>
      </c>
      <c r="U27" s="65">
        <v>835.59</v>
      </c>
      <c r="V27" s="65">
        <v>81.21</v>
      </c>
      <c r="W27" s="47">
        <f t="shared" si="14"/>
        <v>3161.61</v>
      </c>
      <c r="X27" s="47">
        <f t="shared" si="15"/>
        <v>916.8000000000001</v>
      </c>
    </row>
    <row r="28" spans="1:24" ht="15.75">
      <c r="A28" s="167"/>
      <c r="B28" s="167"/>
      <c r="C28" s="115" t="s">
        <v>8</v>
      </c>
      <c r="D28" s="105">
        <f>D26+D27</f>
        <v>12065.58</v>
      </c>
      <c r="E28" s="105">
        <f>E26+E27</f>
        <v>88719.90000000001</v>
      </c>
      <c r="F28" s="105">
        <f>F26+F27</f>
        <v>16599</v>
      </c>
      <c r="G28" s="105">
        <f>G26+G27</f>
        <v>7830.7</v>
      </c>
      <c r="H28" s="105">
        <f>H26+H27</f>
        <v>24430.74</v>
      </c>
      <c r="I28" s="105">
        <f>I26+I27</f>
        <v>6796.93</v>
      </c>
      <c r="J28" s="105">
        <f t="shared" si="0"/>
        <v>12365.160000000002</v>
      </c>
      <c r="K28" s="105">
        <f t="shared" si="4"/>
        <v>7831.740000000002</v>
      </c>
      <c r="L28" s="105">
        <f t="shared" si="5"/>
        <v>-64289.16</v>
      </c>
      <c r="M28" s="105">
        <f t="shared" si="6"/>
        <v>-1033.7699999999995</v>
      </c>
      <c r="N28" s="28">
        <f t="shared" si="1"/>
        <v>2.0248293078326944</v>
      </c>
      <c r="O28" s="28">
        <f t="shared" si="7"/>
        <v>0.8679849821855007</v>
      </c>
      <c r="P28" s="28">
        <f t="shared" si="8"/>
        <v>1.4718199891559733</v>
      </c>
      <c r="Q28" s="28">
        <f t="shared" si="9"/>
        <v>0.2753693365299104</v>
      </c>
      <c r="R28" s="86">
        <f t="shared" si="2"/>
        <v>0</v>
      </c>
      <c r="S28" s="86">
        <f t="shared" si="3"/>
        <v>0</v>
      </c>
      <c r="T28" s="87">
        <f>T26+T27</f>
        <v>24349.530000000002</v>
      </c>
      <c r="U28" s="87">
        <f>U26+U27</f>
        <v>6715.72</v>
      </c>
      <c r="V28" s="87">
        <f>V26+V27</f>
        <v>81.21</v>
      </c>
      <c r="W28" s="68">
        <f t="shared" si="14"/>
        <v>24430.74</v>
      </c>
      <c r="X28" s="68">
        <f t="shared" si="15"/>
        <v>6796.93</v>
      </c>
    </row>
    <row r="29" spans="1:24" ht="18.75" customHeight="1">
      <c r="A29" s="202" t="s">
        <v>30</v>
      </c>
      <c r="B29" s="167" t="s">
        <v>31</v>
      </c>
      <c r="C29" s="25" t="s">
        <v>32</v>
      </c>
      <c r="D29" s="26"/>
      <c r="E29" s="1">
        <v>2640</v>
      </c>
      <c r="F29" s="136"/>
      <c r="G29" s="1">
        <v>0</v>
      </c>
      <c r="H29" s="35">
        <v>0</v>
      </c>
      <c r="I29" s="35">
        <v>0</v>
      </c>
      <c r="J29" s="1">
        <f t="shared" si="0"/>
        <v>0</v>
      </c>
      <c r="K29" s="1">
        <f t="shared" si="4"/>
        <v>0</v>
      </c>
      <c r="L29" s="1">
        <f t="shared" si="5"/>
        <v>-2640</v>
      </c>
      <c r="M29" s="1">
        <f t="shared" si="6"/>
        <v>0</v>
      </c>
      <c r="N29" s="13">
        <f t="shared" si="1"/>
      </c>
      <c r="O29" s="13">
        <f t="shared" si="7"/>
      </c>
      <c r="P29" s="13">
        <f t="shared" si="8"/>
      </c>
      <c r="Q29" s="13">
        <f t="shared" si="9"/>
        <v>0</v>
      </c>
      <c r="R29" s="19">
        <f t="shared" si="2"/>
        <v>0</v>
      </c>
      <c r="S29" s="19">
        <f t="shared" si="3"/>
        <v>0</v>
      </c>
      <c r="T29" s="48"/>
      <c r="U29" s="66"/>
      <c r="V29" s="66"/>
      <c r="W29" s="47">
        <f t="shared" si="14"/>
        <v>0</v>
      </c>
      <c r="X29" s="47">
        <f t="shared" si="15"/>
        <v>0</v>
      </c>
    </row>
    <row r="30" spans="1:24" ht="17.25" customHeight="1">
      <c r="A30" s="202"/>
      <c r="B30" s="167"/>
      <c r="C30" s="116" t="s">
        <v>33</v>
      </c>
      <c r="D30" s="26">
        <v>16278.849999999999</v>
      </c>
      <c r="E30" s="1">
        <v>95135.2</v>
      </c>
      <c r="F30" s="136">
        <v>22300</v>
      </c>
      <c r="G30" s="1">
        <v>7800</v>
      </c>
      <c r="H30" s="35">
        <v>13978.73</v>
      </c>
      <c r="I30" s="35">
        <v>437.96</v>
      </c>
      <c r="J30" s="1">
        <f t="shared" si="0"/>
        <v>-2300.119999999999</v>
      </c>
      <c r="K30" s="1">
        <f t="shared" si="4"/>
        <v>-8321.27</v>
      </c>
      <c r="L30" s="1">
        <f t="shared" si="5"/>
        <v>-81156.47</v>
      </c>
      <c r="M30" s="1">
        <f t="shared" si="6"/>
        <v>-7362.04</v>
      </c>
      <c r="N30" s="13">
        <f t="shared" si="1"/>
        <v>0.8587050068033062</v>
      </c>
      <c r="O30" s="13">
        <f t="shared" si="7"/>
        <v>0.056148717948717945</v>
      </c>
      <c r="P30" s="13">
        <f t="shared" si="8"/>
        <v>0.6268488789237668</v>
      </c>
      <c r="Q30" s="13">
        <f t="shared" si="9"/>
        <v>0.1469354140213086</v>
      </c>
      <c r="R30" s="19">
        <f t="shared" si="2"/>
        <v>0</v>
      </c>
      <c r="S30" s="19">
        <f t="shared" si="3"/>
        <v>0</v>
      </c>
      <c r="T30" s="48">
        <v>13941.98</v>
      </c>
      <c r="U30" s="66">
        <v>401.21</v>
      </c>
      <c r="V30" s="66">
        <v>36.75</v>
      </c>
      <c r="W30" s="47">
        <f t="shared" si="14"/>
        <v>13978.73</v>
      </c>
      <c r="X30" s="47">
        <f t="shared" si="15"/>
        <v>437.96</v>
      </c>
    </row>
    <row r="31" spans="1:24" ht="15.75">
      <c r="A31" s="202"/>
      <c r="B31" s="167"/>
      <c r="C31" s="114" t="s">
        <v>34</v>
      </c>
      <c r="D31" s="26">
        <v>1969.03</v>
      </c>
      <c r="E31" s="1">
        <v>557</v>
      </c>
      <c r="F31" s="136">
        <v>139.2</v>
      </c>
      <c r="G31" s="1">
        <v>46.4</v>
      </c>
      <c r="H31" s="35">
        <v>277.99</v>
      </c>
      <c r="I31" s="35">
        <v>0</v>
      </c>
      <c r="J31" s="1">
        <f t="shared" si="0"/>
        <v>-1691.04</v>
      </c>
      <c r="K31" s="1">
        <f t="shared" si="4"/>
        <v>138.79000000000002</v>
      </c>
      <c r="L31" s="1">
        <f t="shared" si="5"/>
        <v>-279.01</v>
      </c>
      <c r="M31" s="1">
        <f t="shared" si="6"/>
        <v>-46.4</v>
      </c>
      <c r="N31" s="13">
        <f t="shared" si="1"/>
        <v>0.14118119073858704</v>
      </c>
      <c r="O31" s="13">
        <f t="shared" si="7"/>
        <v>0</v>
      </c>
      <c r="P31" s="13">
        <f t="shared" si="8"/>
        <v>1.9970545977011496</v>
      </c>
      <c r="Q31" s="13">
        <f t="shared" si="9"/>
        <v>0.49908438061041294</v>
      </c>
      <c r="R31" s="19">
        <f t="shared" si="2"/>
        <v>0</v>
      </c>
      <c r="S31" s="19">
        <f t="shared" si="3"/>
        <v>0</v>
      </c>
      <c r="T31" s="48">
        <v>277.99</v>
      </c>
      <c r="U31" s="66"/>
      <c r="V31" s="66"/>
      <c r="W31" s="47">
        <f t="shared" si="14"/>
        <v>277.99</v>
      </c>
      <c r="X31" s="47">
        <f t="shared" si="15"/>
        <v>0</v>
      </c>
    </row>
    <row r="32" spans="1:24" ht="27" customHeight="1">
      <c r="A32" s="202"/>
      <c r="B32" s="167"/>
      <c r="C32" s="129" t="s">
        <v>109</v>
      </c>
      <c r="D32" s="1">
        <f>D33+D35+D34</f>
        <v>130529.43</v>
      </c>
      <c r="E32" s="1">
        <f>E33+E35+E34</f>
        <v>289139.9</v>
      </c>
      <c r="F32" s="1">
        <f>F33+F35+F34</f>
        <v>15027</v>
      </c>
      <c r="G32" s="1">
        <f>G33+G35+G34</f>
        <v>7548.6</v>
      </c>
      <c r="H32" s="1">
        <f>H33+H35+H34</f>
        <v>213168.87000000002</v>
      </c>
      <c r="I32" s="1">
        <f>I33+I35+I34</f>
        <v>1876.35</v>
      </c>
      <c r="J32" s="2">
        <f t="shared" si="0"/>
        <v>82639.44000000003</v>
      </c>
      <c r="K32" s="2">
        <f t="shared" si="4"/>
        <v>198141.87000000002</v>
      </c>
      <c r="L32" s="2">
        <f t="shared" si="5"/>
        <v>-75971.03</v>
      </c>
      <c r="M32" s="2">
        <f t="shared" si="6"/>
        <v>-5672.25</v>
      </c>
      <c r="N32" s="13">
        <f t="shared" si="1"/>
        <v>1.6331096366543547</v>
      </c>
      <c r="O32" s="13">
        <f t="shared" si="7"/>
        <v>0.24856927112312213</v>
      </c>
      <c r="P32" s="13">
        <f t="shared" si="8"/>
        <v>14.18572369734478</v>
      </c>
      <c r="Q32" s="13">
        <f t="shared" si="9"/>
        <v>0.7372516556863996</v>
      </c>
      <c r="R32" s="22">
        <f t="shared" si="2"/>
        <v>0</v>
      </c>
      <c r="S32" s="22">
        <f t="shared" si="3"/>
        <v>0</v>
      </c>
      <c r="T32" s="67">
        <f>T33+T34+T35</f>
        <v>213150.87000000002</v>
      </c>
      <c r="U32" s="67">
        <f>U33+U34+U35</f>
        <v>1858.35</v>
      </c>
      <c r="V32" s="67">
        <f>V33+V34+V35</f>
        <v>18</v>
      </c>
      <c r="W32" s="68">
        <f t="shared" si="14"/>
        <v>213168.87000000002</v>
      </c>
      <c r="X32" s="68">
        <f t="shared" si="15"/>
        <v>1876.35</v>
      </c>
    </row>
    <row r="33" spans="1:24" ht="23.25" customHeight="1">
      <c r="A33" s="202"/>
      <c r="B33" s="167"/>
      <c r="C33" s="142" t="s">
        <v>35</v>
      </c>
      <c r="D33" s="26">
        <v>122113.01</v>
      </c>
      <c r="E33" s="3">
        <v>251905.2</v>
      </c>
      <c r="F33" s="137">
        <v>6610.4</v>
      </c>
      <c r="G33" s="3">
        <v>3350</v>
      </c>
      <c r="H33" s="35">
        <v>207635.48</v>
      </c>
      <c r="I33" s="35">
        <v>-39</v>
      </c>
      <c r="J33" s="3">
        <f t="shared" si="0"/>
        <v>85522.47000000002</v>
      </c>
      <c r="K33" s="3">
        <f t="shared" si="4"/>
        <v>201025.08000000002</v>
      </c>
      <c r="L33" s="3">
        <f t="shared" si="5"/>
        <v>-44269.72</v>
      </c>
      <c r="M33" s="3">
        <f t="shared" si="6"/>
        <v>-3389</v>
      </c>
      <c r="N33" s="13">
        <f t="shared" si="1"/>
        <v>1.700355105487941</v>
      </c>
      <c r="O33" s="13">
        <f t="shared" si="7"/>
        <v>-0.011641791044776119</v>
      </c>
      <c r="P33" s="13">
        <f t="shared" si="8"/>
        <v>31.41042599540119</v>
      </c>
      <c r="Q33" s="13">
        <f t="shared" si="9"/>
        <v>0.8242603963713333</v>
      </c>
      <c r="R33" s="19">
        <f t="shared" si="2"/>
        <v>0</v>
      </c>
      <c r="S33" s="19">
        <f t="shared" si="3"/>
        <v>0</v>
      </c>
      <c r="T33" s="159">
        <v>207617.48</v>
      </c>
      <c r="U33" s="69">
        <v>-57</v>
      </c>
      <c r="V33" s="69">
        <v>18</v>
      </c>
      <c r="W33" s="47">
        <f t="shared" si="14"/>
        <v>207635.48</v>
      </c>
      <c r="X33" s="47">
        <f t="shared" si="15"/>
        <v>-39</v>
      </c>
    </row>
    <row r="34" spans="1:24" ht="21" customHeight="1">
      <c r="A34" s="202"/>
      <c r="B34" s="167"/>
      <c r="C34" s="142" t="s">
        <v>36</v>
      </c>
      <c r="D34" s="26">
        <v>560</v>
      </c>
      <c r="E34" s="3">
        <v>1403.8</v>
      </c>
      <c r="F34" s="137">
        <v>632.1</v>
      </c>
      <c r="G34" s="3">
        <v>0</v>
      </c>
      <c r="H34" s="35">
        <v>0</v>
      </c>
      <c r="I34" s="35">
        <v>0</v>
      </c>
      <c r="J34" s="3">
        <f t="shared" si="0"/>
        <v>-560</v>
      </c>
      <c r="K34" s="3">
        <f t="shared" si="4"/>
        <v>-632.1</v>
      </c>
      <c r="L34" s="3">
        <f t="shared" si="5"/>
        <v>-1403.8</v>
      </c>
      <c r="M34" s="3">
        <f t="shared" si="6"/>
        <v>0</v>
      </c>
      <c r="N34" s="13">
        <f t="shared" si="1"/>
        <v>0</v>
      </c>
      <c r="O34" s="13">
        <f t="shared" si="7"/>
      </c>
      <c r="P34" s="13">
        <f t="shared" si="8"/>
        <v>0</v>
      </c>
      <c r="Q34" s="13">
        <f t="shared" si="9"/>
        <v>0</v>
      </c>
      <c r="R34" s="19">
        <f t="shared" si="2"/>
        <v>0</v>
      </c>
      <c r="S34" s="19">
        <f t="shared" si="3"/>
        <v>0</v>
      </c>
      <c r="T34" s="159"/>
      <c r="U34" s="69"/>
      <c r="V34" s="69"/>
      <c r="W34" s="47">
        <f t="shared" si="14"/>
        <v>0</v>
      </c>
      <c r="X34" s="47">
        <f t="shared" si="15"/>
        <v>0</v>
      </c>
    </row>
    <row r="35" spans="1:24" ht="25.5" customHeight="1">
      <c r="A35" s="202"/>
      <c r="B35" s="167"/>
      <c r="C35" s="142" t="s">
        <v>37</v>
      </c>
      <c r="D35" s="26">
        <v>7856.42</v>
      </c>
      <c r="E35" s="3">
        <v>35830.9</v>
      </c>
      <c r="F35" s="137">
        <v>7784.5</v>
      </c>
      <c r="G35" s="3">
        <v>4198.6</v>
      </c>
      <c r="H35" s="35">
        <v>5533.39</v>
      </c>
      <c r="I35" s="35">
        <v>1915.35</v>
      </c>
      <c r="J35" s="3">
        <f t="shared" si="0"/>
        <v>-2323.0299999999997</v>
      </c>
      <c r="K35" s="3">
        <f t="shared" si="4"/>
        <v>-2251.1099999999997</v>
      </c>
      <c r="L35" s="3">
        <f t="shared" si="5"/>
        <v>-30297.510000000002</v>
      </c>
      <c r="M35" s="3">
        <f t="shared" si="6"/>
        <v>-2283.2500000000005</v>
      </c>
      <c r="N35" s="13">
        <f t="shared" si="1"/>
        <v>0.7043144332914992</v>
      </c>
      <c r="O35" s="13">
        <f t="shared" si="7"/>
        <v>0.4561877768780069</v>
      </c>
      <c r="P35" s="13">
        <f t="shared" si="8"/>
        <v>0.7108215042713084</v>
      </c>
      <c r="Q35" s="13">
        <f t="shared" si="9"/>
        <v>0.15443067296662935</v>
      </c>
      <c r="R35" s="19">
        <f t="shared" si="2"/>
        <v>0</v>
      </c>
      <c r="S35" s="19">
        <f t="shared" si="3"/>
        <v>0</v>
      </c>
      <c r="T35" s="159">
        <v>5533.39</v>
      </c>
      <c r="U35" s="69">
        <v>1915.35</v>
      </c>
      <c r="V35" s="148"/>
      <c r="W35" s="47">
        <f t="shared" si="14"/>
        <v>5533.39</v>
      </c>
      <c r="X35" s="47">
        <f t="shared" si="15"/>
        <v>1915.35</v>
      </c>
    </row>
    <row r="36" spans="1:24" ht="15.75">
      <c r="A36" s="202"/>
      <c r="B36" s="202"/>
      <c r="C36" s="115" t="s">
        <v>8</v>
      </c>
      <c r="D36" s="105">
        <f>SUM(D29:D32)</f>
        <v>148777.31</v>
      </c>
      <c r="E36" s="105">
        <f>SUM(E29:E32)</f>
        <v>387472.10000000003</v>
      </c>
      <c r="F36" s="105">
        <f>SUM(F29:F32)</f>
        <v>37466.2</v>
      </c>
      <c r="G36" s="105">
        <f>SUM(G29:G32)</f>
        <v>15395</v>
      </c>
      <c r="H36" s="105">
        <f>SUM(H29:H32)</f>
        <v>227425.59000000003</v>
      </c>
      <c r="I36" s="105">
        <f>SUM(I29:I32)</f>
        <v>2314.31</v>
      </c>
      <c r="J36" s="105">
        <f t="shared" si="0"/>
        <v>78648.28000000003</v>
      </c>
      <c r="K36" s="105">
        <f t="shared" si="4"/>
        <v>189959.39</v>
      </c>
      <c r="L36" s="105">
        <f t="shared" si="5"/>
        <v>-160046.51</v>
      </c>
      <c r="M36" s="105">
        <f t="shared" si="6"/>
        <v>-13080.69</v>
      </c>
      <c r="N36" s="28">
        <f t="shared" si="1"/>
        <v>1.5286308779208337</v>
      </c>
      <c r="O36" s="28">
        <f t="shared" si="7"/>
        <v>0.15032867814225398</v>
      </c>
      <c r="P36" s="28">
        <f t="shared" si="8"/>
        <v>6.070153631806803</v>
      </c>
      <c r="Q36" s="28">
        <f t="shared" si="9"/>
        <v>0.586947008571714</v>
      </c>
      <c r="R36" s="22">
        <f t="shared" si="2"/>
        <v>0</v>
      </c>
      <c r="S36" s="22">
        <f t="shared" si="3"/>
        <v>0</v>
      </c>
      <c r="T36" s="87">
        <f>SUM(T29:T32)</f>
        <v>227370.84000000003</v>
      </c>
      <c r="U36" s="87">
        <f>SUM(U29:U32)</f>
        <v>2259.56</v>
      </c>
      <c r="V36" s="87">
        <f>SUM(V29:V32)</f>
        <v>54.75</v>
      </c>
      <c r="W36" s="68">
        <f t="shared" si="14"/>
        <v>227425.59000000003</v>
      </c>
      <c r="X36" s="68">
        <f t="shared" si="15"/>
        <v>2314.31</v>
      </c>
    </row>
    <row r="37" spans="1:24" ht="31.5">
      <c r="A37" s="202" t="s">
        <v>71</v>
      </c>
      <c r="B37" s="167" t="s">
        <v>14</v>
      </c>
      <c r="C37" s="114" t="s">
        <v>39</v>
      </c>
      <c r="D37" s="26">
        <v>68060.93</v>
      </c>
      <c r="E37" s="1">
        <v>280952</v>
      </c>
      <c r="F37" s="136">
        <v>87600</v>
      </c>
      <c r="G37" s="1">
        <v>34600</v>
      </c>
      <c r="H37" s="35">
        <v>77546.88</v>
      </c>
      <c r="I37" s="35">
        <v>4533.24</v>
      </c>
      <c r="J37" s="2">
        <f aca="true" t="shared" si="16" ref="J37:J82">H37-D37</f>
        <v>9485.950000000012</v>
      </c>
      <c r="K37" s="2">
        <f t="shared" si="4"/>
        <v>-10053.119999999995</v>
      </c>
      <c r="L37" s="2">
        <f aca="true" t="shared" si="17" ref="L37:L68">H37-E37</f>
        <v>-203405.12</v>
      </c>
      <c r="M37" s="2">
        <f aca="true" t="shared" si="18" ref="M37:M68">I37-G37</f>
        <v>-30066.760000000002</v>
      </c>
      <c r="N37" s="13">
        <f aca="true" t="shared" si="19" ref="N37:N68">_xlfn.IFERROR(H37/D37,"")</f>
        <v>1.1393743811611157</v>
      </c>
      <c r="O37" s="13">
        <f aca="true" t="shared" si="20" ref="O37:O68">_xlfn.IFERROR(I37/G37,"")</f>
        <v>0.13101849710982658</v>
      </c>
      <c r="P37" s="13">
        <f t="shared" si="8"/>
        <v>0.8852383561643836</v>
      </c>
      <c r="Q37" s="13">
        <f t="shared" si="9"/>
        <v>0.2760146929012785</v>
      </c>
      <c r="R37" s="19">
        <f aca="true" t="shared" si="21" ref="R37:R68">W37-H37</f>
        <v>0</v>
      </c>
      <c r="S37" s="19">
        <f aca="true" t="shared" si="22" ref="S37:S68">X37-I37</f>
        <v>0</v>
      </c>
      <c r="T37" s="47">
        <v>76559.31</v>
      </c>
      <c r="U37" s="65">
        <v>3545.67</v>
      </c>
      <c r="V37" s="65">
        <v>987.57</v>
      </c>
      <c r="W37" s="47">
        <f t="shared" si="14"/>
        <v>77546.88</v>
      </c>
      <c r="X37" s="47">
        <f t="shared" si="15"/>
        <v>4533.24</v>
      </c>
    </row>
    <row r="38" spans="1:24" ht="18.75" customHeight="1">
      <c r="A38" s="202"/>
      <c r="B38" s="167"/>
      <c r="C38" s="114" t="s">
        <v>40</v>
      </c>
      <c r="D38" s="26">
        <v>35770.91</v>
      </c>
      <c r="E38" s="1">
        <v>234039.3</v>
      </c>
      <c r="F38" s="136">
        <v>110100</v>
      </c>
      <c r="G38" s="1">
        <v>89000</v>
      </c>
      <c r="H38" s="35">
        <v>17386.65</v>
      </c>
      <c r="I38" s="35">
        <v>-1037.98</v>
      </c>
      <c r="J38" s="2">
        <f t="shared" si="16"/>
        <v>-18384.260000000002</v>
      </c>
      <c r="K38" s="2">
        <f t="shared" si="4"/>
        <v>-92713.35</v>
      </c>
      <c r="L38" s="2">
        <f t="shared" si="17"/>
        <v>-216652.65</v>
      </c>
      <c r="M38" s="2">
        <f t="shared" si="18"/>
        <v>-90037.98</v>
      </c>
      <c r="N38" s="13">
        <f t="shared" si="19"/>
        <v>0.486055568617069</v>
      </c>
      <c r="O38" s="13">
        <f t="shared" si="20"/>
        <v>-0.011662696629213484</v>
      </c>
      <c r="P38" s="13">
        <f t="shared" si="8"/>
        <v>0.15791689373297005</v>
      </c>
      <c r="Q38" s="13">
        <f t="shared" si="9"/>
        <v>0.07428944625966666</v>
      </c>
      <c r="R38" s="19">
        <f t="shared" si="21"/>
        <v>0</v>
      </c>
      <c r="S38" s="19">
        <f t="shared" si="22"/>
        <v>0</v>
      </c>
      <c r="T38" s="47">
        <v>17386.65</v>
      </c>
      <c r="U38" s="65">
        <v>-1037.98</v>
      </c>
      <c r="V38" s="65"/>
      <c r="W38" s="47">
        <f t="shared" si="14"/>
        <v>17386.65</v>
      </c>
      <c r="X38" s="47">
        <f t="shared" si="15"/>
        <v>-1037.98</v>
      </c>
    </row>
    <row r="39" spans="1:24" ht="31.5">
      <c r="A39" s="202"/>
      <c r="B39" s="167"/>
      <c r="C39" s="25" t="s">
        <v>41</v>
      </c>
      <c r="D39" s="26">
        <v>7087</v>
      </c>
      <c r="E39" s="1">
        <v>42797.9</v>
      </c>
      <c r="F39" s="136">
        <v>11580</v>
      </c>
      <c r="G39" s="1">
        <v>5600</v>
      </c>
      <c r="H39" s="35">
        <v>8457.74</v>
      </c>
      <c r="I39" s="35">
        <v>102.2</v>
      </c>
      <c r="J39" s="1">
        <f t="shared" si="16"/>
        <v>1370.7399999999998</v>
      </c>
      <c r="K39" s="1">
        <f t="shared" si="4"/>
        <v>-3122.26</v>
      </c>
      <c r="L39" s="1">
        <f t="shared" si="17"/>
        <v>-34340.16</v>
      </c>
      <c r="M39" s="1">
        <f t="shared" si="18"/>
        <v>-5497.8</v>
      </c>
      <c r="N39" s="13">
        <f t="shared" si="19"/>
        <v>1.1934161140115704</v>
      </c>
      <c r="O39" s="13">
        <f t="shared" si="20"/>
        <v>0.01825</v>
      </c>
      <c r="P39" s="13">
        <f t="shared" si="8"/>
        <v>0.7303747841105354</v>
      </c>
      <c r="Q39" s="13">
        <f t="shared" si="9"/>
        <v>0.19762044399374734</v>
      </c>
      <c r="R39" s="19">
        <f t="shared" si="21"/>
        <v>0</v>
      </c>
      <c r="S39" s="19">
        <f t="shared" si="22"/>
        <v>0</v>
      </c>
      <c r="T39" s="47">
        <v>8457.74</v>
      </c>
      <c r="U39" s="65">
        <v>102.2</v>
      </c>
      <c r="V39" s="131"/>
      <c r="W39" s="47">
        <f t="shared" si="14"/>
        <v>8457.74</v>
      </c>
      <c r="X39" s="47">
        <f t="shared" si="15"/>
        <v>102.2</v>
      </c>
    </row>
    <row r="40" spans="1:24" ht="18.75" customHeight="1">
      <c r="A40" s="205"/>
      <c r="B40" s="168"/>
      <c r="C40" s="117" t="s">
        <v>75</v>
      </c>
      <c r="D40" s="26">
        <v>1504.1599999999999</v>
      </c>
      <c r="E40" s="1">
        <v>3022.8</v>
      </c>
      <c r="F40" s="136">
        <v>336</v>
      </c>
      <c r="G40" s="1">
        <v>336</v>
      </c>
      <c r="H40" s="35">
        <v>2145.49</v>
      </c>
      <c r="I40" s="35">
        <v>-10.469999999999999</v>
      </c>
      <c r="J40" s="1">
        <f t="shared" si="16"/>
        <v>641.3299999999999</v>
      </c>
      <c r="K40" s="1">
        <f t="shared" si="4"/>
        <v>1809.4899999999998</v>
      </c>
      <c r="L40" s="1">
        <f t="shared" si="17"/>
        <v>-877.3100000000004</v>
      </c>
      <c r="M40" s="1">
        <f t="shared" si="18"/>
        <v>-346.47</v>
      </c>
      <c r="N40" s="13">
        <f t="shared" si="19"/>
        <v>1.426370864801617</v>
      </c>
      <c r="O40" s="13">
        <f t="shared" si="20"/>
        <v>-0.03116071428571428</v>
      </c>
      <c r="P40" s="13">
        <f t="shared" si="8"/>
        <v>6.385386904761904</v>
      </c>
      <c r="Q40" s="13">
        <f t="shared" si="9"/>
        <v>0.7097690882625379</v>
      </c>
      <c r="R40" s="19">
        <f t="shared" si="21"/>
        <v>0</v>
      </c>
      <c r="S40" s="19">
        <f t="shared" si="22"/>
        <v>0</v>
      </c>
      <c r="T40" s="47">
        <v>2145.49</v>
      </c>
      <c r="U40" s="65">
        <v>-10.469999999999999</v>
      </c>
      <c r="V40" s="131"/>
      <c r="W40" s="47">
        <f t="shared" si="14"/>
        <v>2145.49</v>
      </c>
      <c r="X40" s="47">
        <f t="shared" si="15"/>
        <v>-10.469999999999999</v>
      </c>
    </row>
    <row r="41" spans="1:24" ht="18" customHeight="1">
      <c r="A41" s="206"/>
      <c r="B41" s="209"/>
      <c r="C41" s="118" t="s">
        <v>80</v>
      </c>
      <c r="D41" s="26">
        <v>33.89</v>
      </c>
      <c r="E41" s="1">
        <v>0</v>
      </c>
      <c r="F41" s="136"/>
      <c r="G41" s="1">
        <v>0</v>
      </c>
      <c r="H41" s="35">
        <v>13.72</v>
      </c>
      <c r="I41" s="35">
        <v>0</v>
      </c>
      <c r="J41" s="1">
        <f t="shared" si="16"/>
        <v>-20.17</v>
      </c>
      <c r="K41" s="1">
        <f t="shared" si="4"/>
        <v>13.72</v>
      </c>
      <c r="L41" s="1">
        <f t="shared" si="17"/>
        <v>13.72</v>
      </c>
      <c r="M41" s="1">
        <f t="shared" si="18"/>
        <v>0</v>
      </c>
      <c r="N41" s="13">
        <f t="shared" si="19"/>
        <v>0.4048391856004721</v>
      </c>
      <c r="O41" s="13">
        <f t="shared" si="20"/>
      </c>
      <c r="P41" s="13">
        <f t="shared" si="8"/>
      </c>
      <c r="Q41" s="13">
        <f t="shared" si="9"/>
      </c>
      <c r="R41" s="19">
        <f t="shared" si="21"/>
        <v>0</v>
      </c>
      <c r="S41" s="19">
        <f t="shared" si="22"/>
        <v>0</v>
      </c>
      <c r="T41" s="47">
        <v>13.72</v>
      </c>
      <c r="U41" s="160"/>
      <c r="V41" s="141"/>
      <c r="W41" s="47">
        <f t="shared" si="14"/>
        <v>13.72</v>
      </c>
      <c r="X41" s="47">
        <f t="shared" si="15"/>
        <v>0</v>
      </c>
    </row>
    <row r="42" spans="1:24" ht="31.5">
      <c r="A42" s="202"/>
      <c r="B42" s="167"/>
      <c r="C42" s="114" t="s">
        <v>42</v>
      </c>
      <c r="D42" s="26">
        <v>46126.67</v>
      </c>
      <c r="E42" s="1">
        <v>200388.7</v>
      </c>
      <c r="F42" s="136">
        <v>22830</v>
      </c>
      <c r="G42" s="1">
        <v>11500</v>
      </c>
      <c r="H42" s="35">
        <v>29923.88</v>
      </c>
      <c r="I42" s="35">
        <v>3281.24</v>
      </c>
      <c r="J42" s="1">
        <f t="shared" si="16"/>
        <v>-16202.789999999997</v>
      </c>
      <c r="K42" s="1">
        <f t="shared" si="4"/>
        <v>7093.880000000001</v>
      </c>
      <c r="L42" s="1">
        <f t="shared" si="17"/>
        <v>-170464.82</v>
      </c>
      <c r="M42" s="1">
        <f t="shared" si="18"/>
        <v>-8218.76</v>
      </c>
      <c r="N42" s="13">
        <f t="shared" si="19"/>
        <v>0.648732717969886</v>
      </c>
      <c r="O42" s="13">
        <f t="shared" si="20"/>
        <v>0.28532521739130434</v>
      </c>
      <c r="P42" s="13">
        <f t="shared" si="8"/>
        <v>1.3107262374069208</v>
      </c>
      <c r="Q42" s="13">
        <f t="shared" si="9"/>
        <v>0.14932917874111665</v>
      </c>
      <c r="R42" s="19">
        <f t="shared" si="21"/>
        <v>0</v>
      </c>
      <c r="S42" s="19">
        <f t="shared" si="22"/>
        <v>0</v>
      </c>
      <c r="T42" s="47">
        <v>26685.07</v>
      </c>
      <c r="U42" s="65">
        <v>42.43</v>
      </c>
      <c r="V42" s="131">
        <v>3238.81</v>
      </c>
      <c r="W42" s="47">
        <f t="shared" si="14"/>
        <v>29923.88</v>
      </c>
      <c r="X42" s="47">
        <f t="shared" si="15"/>
        <v>3281.24</v>
      </c>
    </row>
    <row r="43" spans="1:24" ht="30" customHeight="1">
      <c r="A43" s="207"/>
      <c r="B43" s="191"/>
      <c r="C43" s="119" t="s">
        <v>95</v>
      </c>
      <c r="D43" s="26"/>
      <c r="E43" s="27">
        <v>0</v>
      </c>
      <c r="F43" s="136"/>
      <c r="G43" s="27">
        <v>0</v>
      </c>
      <c r="H43" s="35">
        <v>0</v>
      </c>
      <c r="I43" s="35">
        <v>0</v>
      </c>
      <c r="J43" s="1">
        <f t="shared" si="16"/>
        <v>0</v>
      </c>
      <c r="K43" s="1">
        <f t="shared" si="4"/>
        <v>0</v>
      </c>
      <c r="L43" s="1">
        <f t="shared" si="17"/>
        <v>0</v>
      </c>
      <c r="M43" s="1">
        <f t="shared" si="18"/>
        <v>0</v>
      </c>
      <c r="N43" s="13">
        <f t="shared" si="19"/>
      </c>
      <c r="O43" s="13">
        <f t="shared" si="20"/>
      </c>
      <c r="P43" s="13">
        <f t="shared" si="8"/>
      </c>
      <c r="Q43" s="13">
        <f t="shared" si="9"/>
      </c>
      <c r="R43" s="19">
        <f t="shared" si="21"/>
        <v>0</v>
      </c>
      <c r="S43" s="19">
        <f t="shared" si="22"/>
        <v>0</v>
      </c>
      <c r="T43" s="70"/>
      <c r="U43" s="70"/>
      <c r="V43" s="70"/>
      <c r="W43" s="47">
        <f>T43+V43</f>
        <v>0</v>
      </c>
      <c r="X43" s="47">
        <f>U43+V43</f>
        <v>0</v>
      </c>
    </row>
    <row r="44" spans="1:24" ht="34.5" customHeight="1">
      <c r="A44" s="202"/>
      <c r="B44" s="167"/>
      <c r="C44" s="114" t="s">
        <v>43</v>
      </c>
      <c r="D44" s="26">
        <v>14059.41</v>
      </c>
      <c r="E44" s="1">
        <v>82177</v>
      </c>
      <c r="F44" s="136">
        <v>9800</v>
      </c>
      <c r="G44" s="1">
        <v>4000</v>
      </c>
      <c r="H44" s="35">
        <v>40407.41</v>
      </c>
      <c r="I44" s="35">
        <v>26801.63</v>
      </c>
      <c r="J44" s="1">
        <f t="shared" si="16"/>
        <v>26348.000000000004</v>
      </c>
      <c r="K44" s="1">
        <f t="shared" si="4"/>
        <v>30607.410000000003</v>
      </c>
      <c r="L44" s="1">
        <f t="shared" si="17"/>
        <v>-41769.59</v>
      </c>
      <c r="M44" s="1">
        <f t="shared" si="18"/>
        <v>22801.63</v>
      </c>
      <c r="N44" s="13">
        <f t="shared" si="19"/>
        <v>2.8740473462257663</v>
      </c>
      <c r="O44" s="13">
        <f t="shared" si="20"/>
        <v>6.7004075</v>
      </c>
      <c r="P44" s="13">
        <f t="shared" si="8"/>
        <v>4.123205102040816</v>
      </c>
      <c r="Q44" s="13">
        <f t="shared" si="9"/>
        <v>0.4917119145259623</v>
      </c>
      <c r="R44" s="19">
        <f t="shared" si="21"/>
        <v>0</v>
      </c>
      <c r="S44" s="19">
        <f t="shared" si="22"/>
        <v>0</v>
      </c>
      <c r="T44" s="48">
        <v>18418.84</v>
      </c>
      <c r="U44" s="65">
        <v>4813.06</v>
      </c>
      <c r="V44" s="65">
        <v>21988.57</v>
      </c>
      <c r="W44" s="47">
        <f t="shared" si="14"/>
        <v>40407.41</v>
      </c>
      <c r="X44" s="47">
        <f t="shared" si="15"/>
        <v>26801.63</v>
      </c>
    </row>
    <row r="45" spans="1:24" ht="36.75" customHeight="1">
      <c r="A45" s="208"/>
      <c r="B45" s="210"/>
      <c r="C45" s="114" t="s">
        <v>96</v>
      </c>
      <c r="D45" s="26"/>
      <c r="E45" s="29">
        <v>0</v>
      </c>
      <c r="F45" s="136"/>
      <c r="G45" s="29">
        <v>0</v>
      </c>
      <c r="H45" s="35">
        <v>0</v>
      </c>
      <c r="I45" s="35">
        <v>0</v>
      </c>
      <c r="J45" s="1">
        <f t="shared" si="16"/>
        <v>0</v>
      </c>
      <c r="K45" s="1">
        <f t="shared" si="4"/>
        <v>0</v>
      </c>
      <c r="L45" s="1">
        <f t="shared" si="17"/>
        <v>0</v>
      </c>
      <c r="M45" s="1">
        <f t="shared" si="18"/>
        <v>0</v>
      </c>
      <c r="N45" s="13">
        <f t="shared" si="19"/>
      </c>
      <c r="O45" s="13">
        <f t="shared" si="20"/>
      </c>
      <c r="P45" s="13">
        <f t="shared" si="8"/>
      </c>
      <c r="Q45" s="34"/>
      <c r="R45" s="19">
        <f t="shared" si="21"/>
        <v>0</v>
      </c>
      <c r="S45" s="19">
        <f t="shared" si="22"/>
        <v>0</v>
      </c>
      <c r="T45" s="71"/>
      <c r="U45" s="72"/>
      <c r="V45" s="72"/>
      <c r="W45" s="47">
        <f t="shared" si="14"/>
        <v>0</v>
      </c>
      <c r="X45" s="47">
        <f t="shared" si="15"/>
        <v>0</v>
      </c>
    </row>
    <row r="46" spans="1:24" ht="18" customHeight="1">
      <c r="A46" s="207"/>
      <c r="B46" s="191"/>
      <c r="C46" s="25" t="s">
        <v>48</v>
      </c>
      <c r="D46" s="26">
        <v>1873.19</v>
      </c>
      <c r="E46" s="27">
        <v>8857.5</v>
      </c>
      <c r="F46" s="136">
        <v>2214.2000000000003</v>
      </c>
      <c r="G46" s="27">
        <v>2214.2000000000003</v>
      </c>
      <c r="H46" s="35">
        <v>2712.07</v>
      </c>
      <c r="I46" s="35">
        <v>250.48</v>
      </c>
      <c r="J46" s="1">
        <f t="shared" si="16"/>
        <v>838.8800000000001</v>
      </c>
      <c r="K46" s="1">
        <f t="shared" si="4"/>
        <v>497.8699999999999</v>
      </c>
      <c r="L46" s="1">
        <f t="shared" si="17"/>
        <v>-6145.43</v>
      </c>
      <c r="M46" s="1">
        <f t="shared" si="18"/>
        <v>-1963.7200000000003</v>
      </c>
      <c r="N46" s="13">
        <f t="shared" si="19"/>
        <v>1.4478349766975054</v>
      </c>
      <c r="O46" s="13">
        <f t="shared" si="20"/>
        <v>0.11312437900821966</v>
      </c>
      <c r="P46" s="13">
        <f t="shared" si="8"/>
        <v>1.2248532201246498</v>
      </c>
      <c r="Q46" s="13">
        <f aca="true" t="shared" si="23" ref="Q46:Q82">_xlfn.IFERROR(H46/E46,"")</f>
        <v>0.306189105278013</v>
      </c>
      <c r="R46" s="19">
        <f t="shared" si="21"/>
        <v>0</v>
      </c>
      <c r="S46" s="19">
        <f t="shared" si="22"/>
        <v>0</v>
      </c>
      <c r="T46" s="161">
        <v>2569.9700000000003</v>
      </c>
      <c r="U46" s="70">
        <v>108.38</v>
      </c>
      <c r="V46" s="70">
        <v>142.1</v>
      </c>
      <c r="W46" s="47">
        <f t="shared" si="14"/>
        <v>2712.07</v>
      </c>
      <c r="X46" s="47">
        <f t="shared" si="15"/>
        <v>250.48</v>
      </c>
    </row>
    <row r="47" spans="1:24" ht="18.75" customHeight="1">
      <c r="A47" s="207"/>
      <c r="B47" s="191"/>
      <c r="C47" s="25" t="s">
        <v>93</v>
      </c>
      <c r="D47" s="26">
        <v>6601.240000000001</v>
      </c>
      <c r="E47" s="27">
        <v>46764</v>
      </c>
      <c r="F47" s="136">
        <v>11688</v>
      </c>
      <c r="G47" s="27">
        <v>3896</v>
      </c>
      <c r="H47" s="35">
        <v>11031.650000000001</v>
      </c>
      <c r="I47" s="35">
        <v>2428.2799999999997</v>
      </c>
      <c r="J47" s="1">
        <f t="shared" si="16"/>
        <v>4430.410000000001</v>
      </c>
      <c r="K47" s="1">
        <f t="shared" si="4"/>
        <v>-656.3499999999985</v>
      </c>
      <c r="L47" s="1">
        <f t="shared" si="17"/>
        <v>-35732.35</v>
      </c>
      <c r="M47" s="1">
        <f t="shared" si="18"/>
        <v>-1467.7200000000003</v>
      </c>
      <c r="N47" s="13">
        <f t="shared" si="19"/>
        <v>1.6711481479237236</v>
      </c>
      <c r="O47" s="13">
        <f t="shared" si="20"/>
        <v>0.6232751540041067</v>
      </c>
      <c r="P47" s="13">
        <f t="shared" si="8"/>
        <v>0.9438441136208078</v>
      </c>
      <c r="Q47" s="13">
        <f t="shared" si="23"/>
        <v>0.23590047900094094</v>
      </c>
      <c r="R47" s="19">
        <f t="shared" si="21"/>
        <v>0</v>
      </c>
      <c r="S47" s="19">
        <f t="shared" si="22"/>
        <v>0</v>
      </c>
      <c r="T47" s="161">
        <v>9290.19</v>
      </c>
      <c r="U47" s="70">
        <v>686.8199999999999</v>
      </c>
      <c r="V47" s="70">
        <v>1741.46</v>
      </c>
      <c r="W47" s="47">
        <f t="shared" si="14"/>
        <v>11031.650000000001</v>
      </c>
      <c r="X47" s="47">
        <f t="shared" si="15"/>
        <v>2428.2799999999997</v>
      </c>
    </row>
    <row r="48" spans="1:24" ht="18" customHeight="1">
      <c r="A48" s="202"/>
      <c r="B48" s="202"/>
      <c r="C48" s="115" t="s">
        <v>8</v>
      </c>
      <c r="D48" s="105">
        <f>SUM(D37:D47)</f>
        <v>181117.4</v>
      </c>
      <c r="E48" s="105">
        <f>SUM(E37:E47)</f>
        <v>898999.2</v>
      </c>
      <c r="F48" s="105">
        <f>SUM(F37:F47)</f>
        <v>256148.2</v>
      </c>
      <c r="G48" s="105">
        <f>SUM(G37:G47)</f>
        <v>151146.2</v>
      </c>
      <c r="H48" s="105">
        <f>SUM(H37:H47)</f>
        <v>189625.49000000002</v>
      </c>
      <c r="I48" s="105">
        <f>SUM(I37:I47)</f>
        <v>36348.62</v>
      </c>
      <c r="J48" s="105">
        <f t="shared" si="16"/>
        <v>8508.090000000026</v>
      </c>
      <c r="K48" s="105">
        <f t="shared" si="4"/>
        <v>-66522.70999999999</v>
      </c>
      <c r="L48" s="105">
        <f t="shared" si="17"/>
        <v>-709373.71</v>
      </c>
      <c r="M48" s="105">
        <f t="shared" si="18"/>
        <v>-114797.58000000002</v>
      </c>
      <c r="N48" s="13">
        <f t="shared" si="19"/>
        <v>1.0469755528734404</v>
      </c>
      <c r="O48" s="13">
        <f t="shared" si="20"/>
        <v>0.24048649585632983</v>
      </c>
      <c r="P48" s="13">
        <f t="shared" si="8"/>
        <v>0.7402960083264298</v>
      </c>
      <c r="Q48" s="13">
        <f t="shared" si="23"/>
        <v>0.2109295425401936</v>
      </c>
      <c r="R48" s="22">
        <f t="shared" si="21"/>
        <v>0</v>
      </c>
      <c r="S48" s="22">
        <f t="shared" si="22"/>
        <v>0</v>
      </c>
      <c r="T48" s="87">
        <f>SUM(T37:T47)</f>
        <v>161526.98</v>
      </c>
      <c r="U48" s="87">
        <f>SUM(U37:U47)</f>
        <v>8250.11</v>
      </c>
      <c r="V48" s="87">
        <f>SUM(V37:V47)</f>
        <v>28098.51</v>
      </c>
      <c r="W48" s="68">
        <f>T48+V48</f>
        <v>189625.49000000002</v>
      </c>
      <c r="X48" s="68">
        <f>U48+V48</f>
        <v>36348.619999999995</v>
      </c>
    </row>
    <row r="49" spans="1:24" ht="18" customHeight="1">
      <c r="A49" s="202" t="s">
        <v>44</v>
      </c>
      <c r="B49" s="167" t="s">
        <v>45</v>
      </c>
      <c r="C49" s="25" t="s">
        <v>27</v>
      </c>
      <c r="D49" s="155">
        <v>0</v>
      </c>
      <c r="E49" s="1">
        <v>123</v>
      </c>
      <c r="F49" s="136"/>
      <c r="G49" s="1">
        <v>0</v>
      </c>
      <c r="H49" s="53">
        <v>0</v>
      </c>
      <c r="I49" s="53">
        <v>0</v>
      </c>
      <c r="J49" s="2">
        <f t="shared" si="16"/>
        <v>0</v>
      </c>
      <c r="K49" s="2">
        <f t="shared" si="4"/>
        <v>0</v>
      </c>
      <c r="L49" s="2">
        <f t="shared" si="17"/>
        <v>-123</v>
      </c>
      <c r="M49" s="2">
        <f t="shared" si="18"/>
        <v>0</v>
      </c>
      <c r="N49" s="13">
        <f t="shared" si="19"/>
      </c>
      <c r="O49" s="13">
        <f t="shared" si="20"/>
      </c>
      <c r="P49" s="13">
        <f t="shared" si="8"/>
      </c>
      <c r="Q49" s="13">
        <f t="shared" si="23"/>
        <v>0</v>
      </c>
      <c r="R49" s="19">
        <f t="shared" si="21"/>
        <v>0</v>
      </c>
      <c r="S49" s="19">
        <f t="shared" si="22"/>
        <v>0</v>
      </c>
      <c r="T49" s="48"/>
      <c r="U49" s="66"/>
      <c r="V49" s="66"/>
      <c r="W49" s="47">
        <f t="shared" si="14"/>
        <v>0</v>
      </c>
      <c r="X49" s="47">
        <f t="shared" si="15"/>
        <v>0</v>
      </c>
    </row>
    <row r="50" spans="1:24" ht="18" customHeight="1">
      <c r="A50" s="202"/>
      <c r="B50" s="167"/>
      <c r="C50" s="120" t="s">
        <v>8</v>
      </c>
      <c r="D50" s="106">
        <f>SUM(D49:D49)</f>
        <v>0</v>
      </c>
      <c r="E50" s="106">
        <f>SUM(E49:E49)</f>
        <v>123</v>
      </c>
      <c r="F50" s="106">
        <f>SUM(F49:F49)</f>
        <v>0</v>
      </c>
      <c r="G50" s="106">
        <f>SUM(G49:G49)</f>
        <v>0</v>
      </c>
      <c r="H50" s="106">
        <f>SUM(H49:H49)</f>
        <v>0</v>
      </c>
      <c r="I50" s="106">
        <f>SUM(I49:I49)</f>
        <v>0</v>
      </c>
      <c r="J50" s="107">
        <f t="shared" si="16"/>
        <v>0</v>
      </c>
      <c r="K50" s="107">
        <f t="shared" si="4"/>
        <v>0</v>
      </c>
      <c r="L50" s="107">
        <f t="shared" si="17"/>
        <v>-123</v>
      </c>
      <c r="M50" s="107">
        <f t="shared" si="18"/>
        <v>0</v>
      </c>
      <c r="N50" s="13">
        <f t="shared" si="19"/>
      </c>
      <c r="O50" s="13">
        <f t="shared" si="20"/>
      </c>
      <c r="P50" s="13">
        <f t="shared" si="8"/>
      </c>
      <c r="Q50" s="13">
        <f t="shared" si="23"/>
        <v>0</v>
      </c>
      <c r="R50" s="86">
        <f t="shared" si="21"/>
        <v>0</v>
      </c>
      <c r="S50" s="86">
        <f t="shared" si="22"/>
        <v>0</v>
      </c>
      <c r="T50" s="87">
        <v>0</v>
      </c>
      <c r="U50" s="87">
        <v>0</v>
      </c>
      <c r="V50" s="87">
        <v>0</v>
      </c>
      <c r="W50" s="68">
        <f>T50+V50</f>
        <v>0</v>
      </c>
      <c r="X50" s="68">
        <f t="shared" si="15"/>
        <v>0</v>
      </c>
    </row>
    <row r="51" spans="1:24" ht="18" customHeight="1">
      <c r="A51" s="213" t="s">
        <v>47</v>
      </c>
      <c r="B51" s="212" t="s">
        <v>73</v>
      </c>
      <c r="C51" s="121" t="s">
        <v>83</v>
      </c>
      <c r="D51" s="155">
        <v>103955.56</v>
      </c>
      <c r="E51" s="1">
        <v>596188</v>
      </c>
      <c r="F51" s="136">
        <v>144129.5</v>
      </c>
      <c r="G51" s="1">
        <v>50107.8</v>
      </c>
      <c r="H51" s="53">
        <v>119925.05</v>
      </c>
      <c r="I51" s="53">
        <v>11639.08</v>
      </c>
      <c r="J51" s="2">
        <f t="shared" si="16"/>
        <v>15969.490000000005</v>
      </c>
      <c r="K51" s="2">
        <f t="shared" si="4"/>
        <v>-24204.449999999997</v>
      </c>
      <c r="L51" s="2">
        <f t="shared" si="17"/>
        <v>-476262.95</v>
      </c>
      <c r="M51" s="2">
        <f t="shared" si="18"/>
        <v>-38468.72</v>
      </c>
      <c r="N51" s="13">
        <f t="shared" si="19"/>
        <v>1.153618430798699</v>
      </c>
      <c r="O51" s="13">
        <f t="shared" si="20"/>
        <v>0.23228080258961678</v>
      </c>
      <c r="P51" s="13">
        <f t="shared" si="8"/>
        <v>0.8320645669345971</v>
      </c>
      <c r="Q51" s="13">
        <f t="shared" si="23"/>
        <v>0.20115307587539502</v>
      </c>
      <c r="R51" s="19">
        <f t="shared" si="21"/>
        <v>0</v>
      </c>
      <c r="S51" s="19">
        <f t="shared" si="22"/>
        <v>0</v>
      </c>
      <c r="T51" s="48">
        <v>117732.96</v>
      </c>
      <c r="U51" s="66">
        <v>9446.99</v>
      </c>
      <c r="V51" s="66">
        <v>2192.09</v>
      </c>
      <c r="W51" s="47">
        <f t="shared" si="14"/>
        <v>119925.05</v>
      </c>
      <c r="X51" s="47">
        <f t="shared" si="15"/>
        <v>11639.08</v>
      </c>
    </row>
    <row r="52" spans="1:24" ht="18" customHeight="1">
      <c r="A52" s="177"/>
      <c r="B52" s="173"/>
      <c r="C52" s="121" t="s">
        <v>76</v>
      </c>
      <c r="D52" s="155">
        <v>63296.83</v>
      </c>
      <c r="E52" s="26">
        <v>454879.5</v>
      </c>
      <c r="F52" s="136">
        <v>84041.40000000001</v>
      </c>
      <c r="G52" s="26">
        <v>26429.8</v>
      </c>
      <c r="H52" s="53">
        <v>78574.28</v>
      </c>
      <c r="I52" s="53">
        <v>6653.57</v>
      </c>
      <c r="J52" s="35">
        <f t="shared" si="16"/>
        <v>15277.449999999997</v>
      </c>
      <c r="K52" s="35">
        <f t="shared" si="4"/>
        <v>-5467.12000000001</v>
      </c>
      <c r="L52" s="35">
        <f t="shared" si="17"/>
        <v>-376305.22</v>
      </c>
      <c r="M52" s="35">
        <f>I52-G52</f>
        <v>-19776.23</v>
      </c>
      <c r="N52" s="13">
        <f t="shared" si="19"/>
        <v>1.2413620081763967</v>
      </c>
      <c r="O52" s="13">
        <f t="shared" si="20"/>
        <v>0.25174499996216393</v>
      </c>
      <c r="P52" s="13">
        <f t="shared" si="8"/>
        <v>0.934947299783202</v>
      </c>
      <c r="Q52" s="13">
        <f t="shared" si="23"/>
        <v>0.17273647196675163</v>
      </c>
      <c r="R52" s="19">
        <f t="shared" si="21"/>
        <v>0</v>
      </c>
      <c r="S52" s="19">
        <f t="shared" si="22"/>
        <v>0</v>
      </c>
      <c r="T52" s="48">
        <v>77244.91</v>
      </c>
      <c r="U52" s="66">
        <v>5324.2</v>
      </c>
      <c r="V52" s="66">
        <v>1329.37</v>
      </c>
      <c r="W52" s="47">
        <f t="shared" si="14"/>
        <v>78574.28</v>
      </c>
      <c r="X52" s="47">
        <f t="shared" si="15"/>
        <v>6653.57</v>
      </c>
    </row>
    <row r="53" spans="1:24" ht="18" customHeight="1">
      <c r="A53" s="177"/>
      <c r="B53" s="173"/>
      <c r="C53" s="121" t="s">
        <v>77</v>
      </c>
      <c r="D53" s="155">
        <v>630358.41</v>
      </c>
      <c r="E53" s="1">
        <v>4256276</v>
      </c>
      <c r="F53" s="136">
        <v>967477.4</v>
      </c>
      <c r="G53" s="1">
        <v>366181.9</v>
      </c>
      <c r="H53" s="53">
        <v>659407.5800000001</v>
      </c>
      <c r="I53" s="53">
        <v>76460.3</v>
      </c>
      <c r="J53" s="2">
        <f t="shared" si="16"/>
        <v>29049.170000000042</v>
      </c>
      <c r="K53" s="2">
        <f t="shared" si="4"/>
        <v>-308069.81999999995</v>
      </c>
      <c r="L53" s="2">
        <f t="shared" si="17"/>
        <v>-3596868.42</v>
      </c>
      <c r="M53" s="2">
        <f t="shared" si="18"/>
        <v>-289721.60000000003</v>
      </c>
      <c r="N53" s="13">
        <f t="shared" si="19"/>
        <v>1.046083576484686</v>
      </c>
      <c r="O53" s="13">
        <f t="shared" si="20"/>
        <v>0.20880414897623284</v>
      </c>
      <c r="P53" s="13">
        <f t="shared" si="8"/>
        <v>0.6815741432306326</v>
      </c>
      <c r="Q53" s="13">
        <f t="shared" si="23"/>
        <v>0.15492594465208556</v>
      </c>
      <c r="R53" s="19">
        <f t="shared" si="21"/>
        <v>0</v>
      </c>
      <c r="S53" s="19">
        <f t="shared" si="22"/>
        <v>0</v>
      </c>
      <c r="T53" s="48">
        <v>646220.02</v>
      </c>
      <c r="U53" s="66">
        <v>63272.74</v>
      </c>
      <c r="V53" s="66">
        <v>13187.56</v>
      </c>
      <c r="W53" s="47">
        <f t="shared" si="14"/>
        <v>659407.5800000001</v>
      </c>
      <c r="X53" s="47">
        <f t="shared" si="15"/>
        <v>76460.3</v>
      </c>
    </row>
    <row r="54" spans="1:24" ht="18" customHeight="1">
      <c r="A54" s="177"/>
      <c r="B54" s="173"/>
      <c r="C54" s="121" t="s">
        <v>78</v>
      </c>
      <c r="D54" s="155">
        <v>316.57</v>
      </c>
      <c r="E54" s="1">
        <v>1182.8</v>
      </c>
      <c r="F54" s="136">
        <v>292</v>
      </c>
      <c r="G54" s="1">
        <v>122</v>
      </c>
      <c r="H54" s="53">
        <v>182</v>
      </c>
      <c r="I54" s="53">
        <v>57.7</v>
      </c>
      <c r="J54" s="2">
        <f t="shared" si="16"/>
        <v>-134.57</v>
      </c>
      <c r="K54" s="2">
        <f t="shared" si="4"/>
        <v>-110</v>
      </c>
      <c r="L54" s="2">
        <f t="shared" si="17"/>
        <v>-1000.8</v>
      </c>
      <c r="M54" s="2">
        <f t="shared" si="18"/>
        <v>-64.3</v>
      </c>
      <c r="N54" s="13">
        <f t="shared" si="19"/>
        <v>0.5749123416621916</v>
      </c>
      <c r="O54" s="13">
        <f t="shared" si="20"/>
        <v>0.47295081967213115</v>
      </c>
      <c r="P54" s="13">
        <f t="shared" si="8"/>
        <v>0.6232876712328768</v>
      </c>
      <c r="Q54" s="13">
        <f t="shared" si="23"/>
        <v>0.15387216773757187</v>
      </c>
      <c r="R54" s="19">
        <f t="shared" si="21"/>
        <v>0</v>
      </c>
      <c r="S54" s="19">
        <f t="shared" si="22"/>
        <v>0</v>
      </c>
      <c r="T54" s="48">
        <v>182</v>
      </c>
      <c r="U54" s="66">
        <v>57.7</v>
      </c>
      <c r="V54" s="66"/>
      <c r="W54" s="47">
        <f t="shared" si="14"/>
        <v>182</v>
      </c>
      <c r="X54" s="47">
        <f t="shared" si="15"/>
        <v>57.7</v>
      </c>
    </row>
    <row r="55" spans="1:24" ht="18" customHeight="1">
      <c r="A55" s="179"/>
      <c r="B55" s="175"/>
      <c r="C55" s="122" t="s">
        <v>8</v>
      </c>
      <c r="D55" s="3">
        <f>SUM(D51:D54)</f>
        <v>797927.37</v>
      </c>
      <c r="E55" s="3">
        <f>SUM(E51:E54)</f>
        <v>5308526.3</v>
      </c>
      <c r="F55" s="3">
        <f>SUM(F51:F54)</f>
        <v>1195940.3</v>
      </c>
      <c r="G55" s="3">
        <f>SUM(G51:G54)</f>
        <v>442841.5</v>
      </c>
      <c r="H55" s="3">
        <f>SUM(H51:H54)</f>
        <v>858088.9100000001</v>
      </c>
      <c r="I55" s="3">
        <f>SUM(I51:I54)</f>
        <v>94810.65000000001</v>
      </c>
      <c r="J55" s="3">
        <f t="shared" si="16"/>
        <v>60161.540000000154</v>
      </c>
      <c r="K55" s="3">
        <f t="shared" si="4"/>
        <v>-337851.3899999999</v>
      </c>
      <c r="L55" s="3">
        <f t="shared" si="17"/>
        <v>-4450437.39</v>
      </c>
      <c r="M55" s="3">
        <f t="shared" si="18"/>
        <v>-348030.85</v>
      </c>
      <c r="N55" s="13">
        <f t="shared" si="19"/>
        <v>1.075397263287259</v>
      </c>
      <c r="O55" s="13">
        <f t="shared" si="20"/>
        <v>0.21409612694383884</v>
      </c>
      <c r="P55" s="13">
        <f t="shared" si="8"/>
        <v>0.717501458893893</v>
      </c>
      <c r="Q55" s="13">
        <f t="shared" si="23"/>
        <v>0.16164352618917988</v>
      </c>
      <c r="R55" s="86">
        <f t="shared" si="21"/>
        <v>0</v>
      </c>
      <c r="S55" s="86">
        <f t="shared" si="22"/>
        <v>0</v>
      </c>
      <c r="T55" s="89">
        <f>SUM(T51:T54)</f>
        <v>841379.89</v>
      </c>
      <c r="U55" s="89">
        <f>SUM(U51:U54)</f>
        <v>78101.62999999999</v>
      </c>
      <c r="V55" s="89">
        <f>SUM(V51:V54)</f>
        <v>16709.02</v>
      </c>
      <c r="W55" s="68">
        <f t="shared" si="14"/>
        <v>858088.91</v>
      </c>
      <c r="X55" s="68">
        <f t="shared" si="15"/>
        <v>94810.65</v>
      </c>
    </row>
    <row r="56" spans="1:24" ht="18" customHeight="1">
      <c r="A56" s="211">
        <v>991</v>
      </c>
      <c r="B56" s="211" t="s">
        <v>49</v>
      </c>
      <c r="C56" s="114" t="s">
        <v>50</v>
      </c>
      <c r="D56" s="155">
        <v>9058.23</v>
      </c>
      <c r="E56" s="1">
        <v>67760.3</v>
      </c>
      <c r="F56" s="136">
        <v>15500</v>
      </c>
      <c r="G56" s="1">
        <v>5600</v>
      </c>
      <c r="H56" s="53">
        <v>10091.63</v>
      </c>
      <c r="I56" s="53">
        <v>951.6</v>
      </c>
      <c r="J56" s="1">
        <f t="shared" si="16"/>
        <v>1033.3999999999996</v>
      </c>
      <c r="K56" s="1">
        <f t="shared" si="4"/>
        <v>-5408.370000000001</v>
      </c>
      <c r="L56" s="1">
        <f t="shared" si="17"/>
        <v>-57668.670000000006</v>
      </c>
      <c r="M56" s="1">
        <f t="shared" si="18"/>
        <v>-4648.4</v>
      </c>
      <c r="N56" s="13">
        <f t="shared" si="19"/>
        <v>1.114084098107467</v>
      </c>
      <c r="O56" s="13">
        <f t="shared" si="20"/>
        <v>0.16992857142857143</v>
      </c>
      <c r="P56" s="13">
        <f t="shared" si="8"/>
        <v>0.6510729032258064</v>
      </c>
      <c r="Q56" s="13">
        <f t="shared" si="23"/>
        <v>0.14893130638441682</v>
      </c>
      <c r="R56" s="19">
        <f t="shared" si="21"/>
        <v>0</v>
      </c>
      <c r="S56" s="19">
        <f t="shared" si="22"/>
        <v>0</v>
      </c>
      <c r="T56" s="47">
        <v>9956.22</v>
      </c>
      <c r="U56" s="65">
        <v>816.19</v>
      </c>
      <c r="V56" s="131">
        <v>135.41</v>
      </c>
      <c r="W56" s="47">
        <f t="shared" si="14"/>
        <v>10091.63</v>
      </c>
      <c r="X56" s="47">
        <f t="shared" si="15"/>
        <v>951.6</v>
      </c>
    </row>
    <row r="57" spans="1:24" ht="19.5" customHeight="1">
      <c r="A57" s="211"/>
      <c r="B57" s="211"/>
      <c r="C57" s="25" t="s">
        <v>51</v>
      </c>
      <c r="D57" s="155">
        <v>834.8</v>
      </c>
      <c r="E57" s="1">
        <v>0</v>
      </c>
      <c r="F57" s="136"/>
      <c r="G57" s="1">
        <v>0</v>
      </c>
      <c r="H57" s="53">
        <v>875.81</v>
      </c>
      <c r="I57" s="53">
        <v>311.53</v>
      </c>
      <c r="J57" s="1">
        <f t="shared" si="16"/>
        <v>41.00999999999999</v>
      </c>
      <c r="K57" s="1">
        <f t="shared" si="4"/>
        <v>875.81</v>
      </c>
      <c r="L57" s="1">
        <f t="shared" si="17"/>
        <v>875.81</v>
      </c>
      <c r="M57" s="1">
        <f t="shared" si="18"/>
        <v>311.53</v>
      </c>
      <c r="N57" s="13">
        <f t="shared" si="19"/>
        <v>1.0491255390512697</v>
      </c>
      <c r="O57" s="13">
        <f t="shared" si="20"/>
      </c>
      <c r="P57" s="13">
        <f t="shared" si="8"/>
      </c>
      <c r="Q57" s="13">
        <f t="shared" si="23"/>
      </c>
      <c r="R57" s="19">
        <f t="shared" si="21"/>
        <v>0</v>
      </c>
      <c r="S57" s="19">
        <f t="shared" si="22"/>
        <v>0</v>
      </c>
      <c r="T57" s="47">
        <v>875.81</v>
      </c>
      <c r="U57" s="65">
        <v>311.53</v>
      </c>
      <c r="V57" s="65"/>
      <c r="W57" s="47">
        <f t="shared" si="14"/>
        <v>875.81</v>
      </c>
      <c r="X57" s="47">
        <f t="shared" si="15"/>
        <v>311.53</v>
      </c>
    </row>
    <row r="58" spans="1:24" ht="15.75" customHeight="1">
      <c r="A58" s="211"/>
      <c r="B58" s="211"/>
      <c r="C58" s="115" t="s">
        <v>8</v>
      </c>
      <c r="D58" s="105">
        <f>SUM(D56:D57)</f>
        <v>9893.029999999999</v>
      </c>
      <c r="E58" s="105">
        <f>SUM(E56:E57)</f>
        <v>67760.3</v>
      </c>
      <c r="F58" s="105">
        <f>SUM(F56:F57)</f>
        <v>15500</v>
      </c>
      <c r="G58" s="105">
        <f>SUM(G56:G57)</f>
        <v>5600</v>
      </c>
      <c r="H58" s="105">
        <f>SUM(H56:H57)</f>
        <v>10967.439999999999</v>
      </c>
      <c r="I58" s="105">
        <f>SUM(I56:I57)</f>
        <v>1263.13</v>
      </c>
      <c r="J58" s="105">
        <f t="shared" si="16"/>
        <v>1074.4099999999999</v>
      </c>
      <c r="K58" s="105">
        <f t="shared" si="4"/>
        <v>-4532.560000000001</v>
      </c>
      <c r="L58" s="105">
        <f t="shared" si="17"/>
        <v>-56792.86</v>
      </c>
      <c r="M58" s="105">
        <f t="shared" si="18"/>
        <v>-4336.87</v>
      </c>
      <c r="N58" s="13">
        <f t="shared" si="19"/>
        <v>1.1086027233314768</v>
      </c>
      <c r="O58" s="13">
        <f t="shared" si="20"/>
        <v>0.2255589285714286</v>
      </c>
      <c r="P58" s="13">
        <f t="shared" si="8"/>
        <v>0.7075767741935483</v>
      </c>
      <c r="Q58" s="28">
        <f t="shared" si="23"/>
        <v>0.16185642625549176</v>
      </c>
      <c r="R58" s="86">
        <f t="shared" si="21"/>
        <v>0</v>
      </c>
      <c r="S58" s="86">
        <f t="shared" si="22"/>
        <v>0</v>
      </c>
      <c r="T58" s="87">
        <f>SUM(T56:T57)</f>
        <v>10832.029999999999</v>
      </c>
      <c r="U58" s="87">
        <f>SUM(U56:U57)</f>
        <v>1127.72</v>
      </c>
      <c r="V58" s="87">
        <f>SUM(V56:V57)</f>
        <v>135.41</v>
      </c>
      <c r="W58" s="68">
        <f t="shared" si="14"/>
        <v>10967.439999999999</v>
      </c>
      <c r="X58" s="68">
        <f t="shared" si="15"/>
        <v>1263.13</v>
      </c>
    </row>
    <row r="59" spans="1:24" ht="18" customHeight="1">
      <c r="A59" s="202" t="s">
        <v>52</v>
      </c>
      <c r="B59" s="167" t="s">
        <v>53</v>
      </c>
      <c r="C59" s="25" t="s">
        <v>54</v>
      </c>
      <c r="D59" s="155">
        <v>4304.35</v>
      </c>
      <c r="E59" s="1">
        <v>10532.900000000001</v>
      </c>
      <c r="F59" s="136">
        <v>2698.2999999999997</v>
      </c>
      <c r="G59" s="1">
        <v>2201.7</v>
      </c>
      <c r="H59" s="53">
        <v>17343.05</v>
      </c>
      <c r="I59" s="53">
        <v>6421.04</v>
      </c>
      <c r="J59" s="1">
        <f t="shared" si="16"/>
        <v>13038.699999999999</v>
      </c>
      <c r="K59" s="1">
        <f t="shared" si="4"/>
        <v>14644.75</v>
      </c>
      <c r="L59" s="1">
        <f t="shared" si="17"/>
        <v>6810.149999999998</v>
      </c>
      <c r="M59" s="1">
        <f t="shared" si="18"/>
        <v>4219.34</v>
      </c>
      <c r="N59" s="28">
        <f t="shared" si="19"/>
        <v>4.029191399398282</v>
      </c>
      <c r="O59" s="28">
        <f t="shared" si="20"/>
        <v>2.9164009628923107</v>
      </c>
      <c r="P59" s="28">
        <f t="shared" si="8"/>
        <v>6.4273987325353</v>
      </c>
      <c r="Q59" s="13">
        <f t="shared" si="23"/>
        <v>1.6465598268283186</v>
      </c>
      <c r="R59" s="19">
        <f t="shared" si="21"/>
        <v>0</v>
      </c>
      <c r="S59" s="19">
        <f t="shared" si="22"/>
        <v>0</v>
      </c>
      <c r="T59" s="47">
        <v>17283.92</v>
      </c>
      <c r="U59" s="65">
        <v>6361.91</v>
      </c>
      <c r="V59" s="65">
        <v>59.13</v>
      </c>
      <c r="W59" s="47">
        <f t="shared" si="14"/>
        <v>17343.05</v>
      </c>
      <c r="X59" s="47">
        <f t="shared" si="15"/>
        <v>6421.04</v>
      </c>
    </row>
    <row r="60" spans="1:24" ht="18" customHeight="1">
      <c r="A60" s="203"/>
      <c r="B60" s="204"/>
      <c r="C60" s="123" t="s">
        <v>97</v>
      </c>
      <c r="D60" s="156">
        <v>4248.22</v>
      </c>
      <c r="E60" s="41">
        <v>50222.8</v>
      </c>
      <c r="F60" s="136">
        <v>1100</v>
      </c>
      <c r="G60" s="41">
        <v>500</v>
      </c>
      <c r="H60" s="54">
        <v>1346.79</v>
      </c>
      <c r="I60" s="54">
        <v>0</v>
      </c>
      <c r="J60" s="1">
        <f t="shared" si="16"/>
        <v>-2901.4300000000003</v>
      </c>
      <c r="K60" s="1">
        <f t="shared" si="4"/>
        <v>246.78999999999996</v>
      </c>
      <c r="L60" s="1">
        <f t="shared" si="17"/>
        <v>-48876.01</v>
      </c>
      <c r="M60" s="1">
        <f t="shared" si="18"/>
        <v>-500</v>
      </c>
      <c r="N60" s="28">
        <f t="shared" si="19"/>
        <v>0.3170245420434911</v>
      </c>
      <c r="O60" s="28">
        <f t="shared" si="20"/>
        <v>0</v>
      </c>
      <c r="P60" s="28">
        <f t="shared" si="8"/>
        <v>1.2243545454545455</v>
      </c>
      <c r="Q60" s="13">
        <f t="shared" si="23"/>
        <v>0.026816306538066374</v>
      </c>
      <c r="R60" s="19">
        <f t="shared" si="21"/>
        <v>0</v>
      </c>
      <c r="S60" s="19">
        <f t="shared" si="22"/>
        <v>0</v>
      </c>
      <c r="T60" s="73">
        <v>1346.79</v>
      </c>
      <c r="U60" s="73"/>
      <c r="V60" s="73"/>
      <c r="W60" s="47">
        <f t="shared" si="14"/>
        <v>1346.79</v>
      </c>
      <c r="X60" s="47">
        <f t="shared" si="15"/>
        <v>0</v>
      </c>
    </row>
    <row r="61" spans="1:24" ht="18" customHeight="1">
      <c r="A61" s="202"/>
      <c r="B61" s="167"/>
      <c r="C61" s="122" t="s">
        <v>8</v>
      </c>
      <c r="D61" s="3">
        <f>SUBTOTAL(9,D59:D60)</f>
        <v>8552.57</v>
      </c>
      <c r="E61" s="3">
        <f>SUBTOTAL(9,E59:E60)</f>
        <v>60755.700000000004</v>
      </c>
      <c r="F61" s="3">
        <f>SUBTOTAL(9,F59:F60)</f>
        <v>3798.2999999999997</v>
      </c>
      <c r="G61" s="3">
        <f>SUBTOTAL(9,G59:G60)</f>
        <v>2701.7</v>
      </c>
      <c r="H61" s="3">
        <f>SUBTOTAL(9,H59:H60)</f>
        <v>18689.84</v>
      </c>
      <c r="I61" s="3">
        <f>SUBTOTAL(9,I59:I60)</f>
        <v>6421.04</v>
      </c>
      <c r="J61" s="3">
        <f t="shared" si="16"/>
        <v>10137.27</v>
      </c>
      <c r="K61" s="3">
        <f t="shared" si="4"/>
        <v>14891.54</v>
      </c>
      <c r="L61" s="3">
        <f t="shared" si="17"/>
        <v>-42065.86</v>
      </c>
      <c r="M61" s="3">
        <f t="shared" si="18"/>
        <v>3719.34</v>
      </c>
      <c r="N61" s="13">
        <f t="shared" si="19"/>
        <v>2.1852893340832056</v>
      </c>
      <c r="O61" s="13">
        <f t="shared" si="20"/>
        <v>2.37666654328756</v>
      </c>
      <c r="P61" s="13">
        <f t="shared" si="8"/>
        <v>4.9205802595898165</v>
      </c>
      <c r="Q61" s="13">
        <f t="shared" si="23"/>
        <v>0.30762282386673184</v>
      </c>
      <c r="R61" s="86">
        <f t="shared" si="21"/>
        <v>0</v>
      </c>
      <c r="S61" s="86">
        <f t="shared" si="22"/>
        <v>0</v>
      </c>
      <c r="T61" s="87">
        <f>SUM(T59:T60)</f>
        <v>18630.71</v>
      </c>
      <c r="U61" s="87">
        <f>SUM(U59:U60)</f>
        <v>6361.91</v>
      </c>
      <c r="V61" s="87">
        <f>SUM(V59:V60)</f>
        <v>59.13</v>
      </c>
      <c r="W61" s="68">
        <f t="shared" si="14"/>
        <v>18689.84</v>
      </c>
      <c r="X61" s="68">
        <f t="shared" si="15"/>
        <v>6421.04</v>
      </c>
    </row>
    <row r="62" spans="1:24" ht="18" customHeight="1">
      <c r="A62" s="167"/>
      <c r="B62" s="167" t="s">
        <v>55</v>
      </c>
      <c r="C62" s="116" t="s">
        <v>56</v>
      </c>
      <c r="D62" s="155">
        <v>46.84</v>
      </c>
      <c r="E62" s="1">
        <v>254.5</v>
      </c>
      <c r="F62" s="136">
        <v>63.599999999999994</v>
      </c>
      <c r="G62" s="1">
        <v>21.2</v>
      </c>
      <c r="H62" s="53">
        <v>96.65</v>
      </c>
      <c r="I62" s="53">
        <v>0</v>
      </c>
      <c r="J62" s="1">
        <f t="shared" si="16"/>
        <v>49.81</v>
      </c>
      <c r="K62" s="1">
        <f t="shared" si="4"/>
        <v>33.05000000000001</v>
      </c>
      <c r="L62" s="1">
        <f t="shared" si="17"/>
        <v>-157.85</v>
      </c>
      <c r="M62" s="1">
        <f t="shared" si="18"/>
        <v>-21.2</v>
      </c>
      <c r="N62" s="13">
        <f t="shared" si="19"/>
        <v>2.0634073441502987</v>
      </c>
      <c r="O62" s="13">
        <f t="shared" si="20"/>
        <v>0</v>
      </c>
      <c r="P62" s="13">
        <f t="shared" si="8"/>
        <v>1.5196540880503147</v>
      </c>
      <c r="Q62" s="13">
        <f t="shared" si="23"/>
        <v>0.3797642436149313</v>
      </c>
      <c r="R62" s="19">
        <f t="shared" si="21"/>
        <v>0</v>
      </c>
      <c r="S62" s="19">
        <f t="shared" si="22"/>
        <v>0</v>
      </c>
      <c r="T62" s="47">
        <v>96.65</v>
      </c>
      <c r="U62" s="65"/>
      <c r="V62" s="65"/>
      <c r="W62" s="47">
        <f t="shared" si="14"/>
        <v>96.65</v>
      </c>
      <c r="X62" s="47">
        <f t="shared" si="15"/>
        <v>0</v>
      </c>
    </row>
    <row r="63" spans="1:24" ht="18" customHeight="1">
      <c r="A63" s="168"/>
      <c r="B63" s="168"/>
      <c r="C63" s="25" t="s">
        <v>89</v>
      </c>
      <c r="D63" s="155">
        <v>-158.21</v>
      </c>
      <c r="E63" s="4">
        <v>49.4</v>
      </c>
      <c r="F63" s="136">
        <v>49.4</v>
      </c>
      <c r="G63" s="4">
        <v>0</v>
      </c>
      <c r="H63" s="53">
        <v>383.61</v>
      </c>
      <c r="I63" s="53">
        <v>-12.84</v>
      </c>
      <c r="J63" s="4">
        <f t="shared" si="16"/>
        <v>541.82</v>
      </c>
      <c r="K63" s="4">
        <f t="shared" si="4"/>
        <v>334.21000000000004</v>
      </c>
      <c r="L63" s="4">
        <f t="shared" si="17"/>
        <v>334.21000000000004</v>
      </c>
      <c r="M63" s="4">
        <f t="shared" si="18"/>
        <v>-12.84</v>
      </c>
      <c r="N63" s="13">
        <f t="shared" si="19"/>
        <v>-2.424688704885911</v>
      </c>
      <c r="O63" s="13">
        <f t="shared" si="20"/>
      </c>
      <c r="P63" s="13">
        <f t="shared" si="8"/>
        <v>7.765384615384616</v>
      </c>
      <c r="Q63" s="13">
        <f t="shared" si="23"/>
        <v>7.765384615384616</v>
      </c>
      <c r="R63" s="19">
        <f t="shared" si="21"/>
        <v>0</v>
      </c>
      <c r="S63" s="19">
        <f t="shared" si="22"/>
        <v>0</v>
      </c>
      <c r="T63" s="162">
        <v>383.61</v>
      </c>
      <c r="U63" s="65">
        <v>-12.84</v>
      </c>
      <c r="V63" s="65"/>
      <c r="W63" s="47">
        <f t="shared" si="14"/>
        <v>383.61</v>
      </c>
      <c r="X63" s="47">
        <f t="shared" si="15"/>
        <v>-12.84</v>
      </c>
    </row>
    <row r="64" spans="1:24" ht="18" customHeight="1">
      <c r="A64" s="167"/>
      <c r="B64" s="167"/>
      <c r="C64" s="25" t="s">
        <v>27</v>
      </c>
      <c r="D64" s="155"/>
      <c r="E64" s="1">
        <v>0</v>
      </c>
      <c r="F64" s="136"/>
      <c r="G64" s="1">
        <v>0</v>
      </c>
      <c r="H64" s="53">
        <v>0</v>
      </c>
      <c r="I64" s="53">
        <v>0</v>
      </c>
      <c r="J64" s="1">
        <f t="shared" si="16"/>
        <v>0</v>
      </c>
      <c r="K64" s="1">
        <f t="shared" si="4"/>
        <v>0</v>
      </c>
      <c r="L64" s="1">
        <f t="shared" si="17"/>
        <v>0</v>
      </c>
      <c r="M64" s="1">
        <f t="shared" si="18"/>
        <v>0</v>
      </c>
      <c r="N64" s="13">
        <f t="shared" si="19"/>
      </c>
      <c r="O64" s="13">
        <f t="shared" si="20"/>
      </c>
      <c r="P64" s="13">
        <f t="shared" si="8"/>
      </c>
      <c r="Q64" s="13">
        <f t="shared" si="23"/>
      </c>
      <c r="R64" s="19">
        <f t="shared" si="21"/>
        <v>0</v>
      </c>
      <c r="S64" s="19">
        <f t="shared" si="22"/>
        <v>0</v>
      </c>
      <c r="T64" s="47"/>
      <c r="U64" s="65"/>
      <c r="V64" s="65"/>
      <c r="W64" s="47">
        <f t="shared" si="14"/>
        <v>0</v>
      </c>
      <c r="X64" s="47">
        <f t="shared" si="15"/>
        <v>0</v>
      </c>
    </row>
    <row r="65" spans="1:24" ht="17.25" customHeight="1">
      <c r="A65" s="167"/>
      <c r="B65" s="167"/>
      <c r="C65" s="25" t="s">
        <v>46</v>
      </c>
      <c r="D65" s="155">
        <v>11802.260000000024</v>
      </c>
      <c r="E65" s="1">
        <v>965.4</v>
      </c>
      <c r="F65" s="136">
        <v>160</v>
      </c>
      <c r="G65" s="1">
        <v>60</v>
      </c>
      <c r="H65" s="53">
        <v>21529.779999999875</v>
      </c>
      <c r="I65" s="53">
        <v>6250.430000000008</v>
      </c>
      <c r="J65" s="1">
        <f t="shared" si="16"/>
        <v>9727.519999999851</v>
      </c>
      <c r="K65" s="1">
        <f t="shared" si="4"/>
        <v>21369.779999999875</v>
      </c>
      <c r="L65" s="1">
        <f t="shared" si="17"/>
        <v>20564.379999999874</v>
      </c>
      <c r="M65" s="1">
        <f t="shared" si="18"/>
        <v>6190.430000000008</v>
      </c>
      <c r="N65" s="36">
        <f t="shared" si="19"/>
        <v>1.824208244861563</v>
      </c>
      <c r="O65" s="36">
        <f t="shared" si="20"/>
        <v>104.17383333333346</v>
      </c>
      <c r="P65" s="36">
        <f t="shared" si="8"/>
        <v>134.5611249999992</v>
      </c>
      <c r="Q65" s="36">
        <f t="shared" si="23"/>
        <v>22.301408742490032</v>
      </c>
      <c r="R65" s="19">
        <f t="shared" si="21"/>
        <v>0</v>
      </c>
      <c r="S65" s="19">
        <f t="shared" si="22"/>
        <v>0</v>
      </c>
      <c r="T65" s="47">
        <v>21026.379999999874</v>
      </c>
      <c r="U65" s="65">
        <v>5747.030000000008</v>
      </c>
      <c r="V65" s="131">
        <v>503.4</v>
      </c>
      <c r="W65" s="47">
        <f t="shared" si="14"/>
        <v>21529.779999999875</v>
      </c>
      <c r="X65" s="47">
        <f t="shared" si="15"/>
        <v>6250.430000000008</v>
      </c>
    </row>
    <row r="66" spans="1:24" ht="18" customHeight="1">
      <c r="A66" s="167"/>
      <c r="B66" s="167"/>
      <c r="C66" s="25" t="s">
        <v>48</v>
      </c>
      <c r="D66" s="155">
        <v>10936.900000000001</v>
      </c>
      <c r="E66" s="1">
        <v>113685.69999999997</v>
      </c>
      <c r="F66" s="136">
        <v>18899.9</v>
      </c>
      <c r="G66" s="1">
        <v>7990.200000000002</v>
      </c>
      <c r="H66" s="53">
        <v>17405.470000000005</v>
      </c>
      <c r="I66" s="53">
        <v>2390.859999999999</v>
      </c>
      <c r="J66" s="1">
        <f t="shared" si="16"/>
        <v>6468.570000000003</v>
      </c>
      <c r="K66" s="1">
        <f t="shared" si="4"/>
        <v>-1494.4299999999967</v>
      </c>
      <c r="L66" s="1">
        <f t="shared" si="17"/>
        <v>-96280.22999999997</v>
      </c>
      <c r="M66" s="1">
        <f t="shared" si="18"/>
        <v>-5599.340000000002</v>
      </c>
      <c r="N66" s="13">
        <f t="shared" si="19"/>
        <v>1.591444559244393</v>
      </c>
      <c r="O66" s="13">
        <f t="shared" si="20"/>
        <v>0.29922404946058906</v>
      </c>
      <c r="P66" s="13">
        <f t="shared" si="8"/>
        <v>0.9209292112656683</v>
      </c>
      <c r="Q66" s="13">
        <f t="shared" si="23"/>
        <v>0.1531016653809583</v>
      </c>
      <c r="R66" s="19">
        <f t="shared" si="21"/>
        <v>0</v>
      </c>
      <c r="S66" s="19">
        <f t="shared" si="22"/>
        <v>0</v>
      </c>
      <c r="T66" s="48">
        <v>16929.930000000004</v>
      </c>
      <c r="U66" s="66">
        <v>1915.3199999999993</v>
      </c>
      <c r="V66" s="66">
        <v>475.54</v>
      </c>
      <c r="W66" s="47">
        <f>T66+V66</f>
        <v>17405.470000000005</v>
      </c>
      <c r="X66" s="47">
        <f>U66+V66</f>
        <v>2390.859999999999</v>
      </c>
    </row>
    <row r="67" spans="1:24" ht="18" customHeight="1">
      <c r="A67" s="167"/>
      <c r="B67" s="167"/>
      <c r="C67" s="25" t="s">
        <v>57</v>
      </c>
      <c r="D67" s="155">
        <v>-5122.429999999999</v>
      </c>
      <c r="E67" s="1">
        <v>0</v>
      </c>
      <c r="F67" s="136"/>
      <c r="G67" s="1">
        <v>0</v>
      </c>
      <c r="H67" s="53">
        <v>7995.92</v>
      </c>
      <c r="I67" s="53">
        <v>7996.41</v>
      </c>
      <c r="J67" s="1">
        <f t="shared" si="16"/>
        <v>13118.349999999999</v>
      </c>
      <c r="K67" s="1">
        <f t="shared" si="4"/>
        <v>7995.92</v>
      </c>
      <c r="L67" s="1">
        <f t="shared" si="17"/>
        <v>7995.92</v>
      </c>
      <c r="M67" s="1">
        <f t="shared" si="18"/>
        <v>7996.41</v>
      </c>
      <c r="N67" s="13">
        <f t="shared" si="19"/>
        <v>-1.560962277668997</v>
      </c>
      <c r="O67" s="13">
        <f t="shared" si="20"/>
      </c>
      <c r="P67" s="13">
        <f t="shared" si="8"/>
      </c>
      <c r="Q67" s="13">
        <f t="shared" si="23"/>
      </c>
      <c r="R67" s="19">
        <f t="shared" si="21"/>
        <v>-5.469999999998436</v>
      </c>
      <c r="S67" s="19">
        <f t="shared" si="22"/>
        <v>-5.459999999999127</v>
      </c>
      <c r="T67" s="48">
        <v>7771.740000000002</v>
      </c>
      <c r="U67" s="66">
        <v>7772.240000000001</v>
      </c>
      <c r="V67" s="66">
        <v>218.71</v>
      </c>
      <c r="W67" s="47">
        <f>T67+V67</f>
        <v>7990.450000000002</v>
      </c>
      <c r="X67" s="47">
        <f>U67+V67</f>
        <v>7990.950000000001</v>
      </c>
    </row>
    <row r="68" spans="1:24" s="10" customFormat="1" ht="18" customHeight="1">
      <c r="A68" s="169"/>
      <c r="B68" s="169"/>
      <c r="C68" s="145" t="s">
        <v>38</v>
      </c>
      <c r="D68" s="26">
        <f>17.04+29.09</f>
        <v>46.129999999999995</v>
      </c>
      <c r="E68" s="1">
        <v>0</v>
      </c>
      <c r="F68" s="136"/>
      <c r="G68" s="1">
        <v>0</v>
      </c>
      <c r="H68" s="35">
        <v>214.27</v>
      </c>
      <c r="I68" s="35">
        <v>17.02</v>
      </c>
      <c r="J68" s="1">
        <f t="shared" si="16"/>
        <v>168.14000000000001</v>
      </c>
      <c r="K68" s="1">
        <f t="shared" si="4"/>
        <v>214.27</v>
      </c>
      <c r="L68" s="1">
        <f t="shared" si="17"/>
        <v>214.27</v>
      </c>
      <c r="M68" s="1">
        <f t="shared" si="18"/>
        <v>17.02</v>
      </c>
      <c r="N68" s="13">
        <f t="shared" si="19"/>
        <v>4.644916540212444</v>
      </c>
      <c r="O68" s="13">
        <f t="shared" si="20"/>
      </c>
      <c r="P68" s="13">
        <f t="shared" si="8"/>
      </c>
      <c r="Q68" s="13">
        <f t="shared" si="23"/>
      </c>
      <c r="R68" s="58">
        <f t="shared" si="21"/>
        <v>0</v>
      </c>
      <c r="S68" s="58">
        <f t="shared" si="22"/>
        <v>0</v>
      </c>
      <c r="T68" s="64">
        <f>2.66+211.61</f>
        <v>214.27</v>
      </c>
      <c r="U68" s="146">
        <f>0.05+16.97</f>
        <v>17.02</v>
      </c>
      <c r="V68" s="146"/>
      <c r="W68" s="81">
        <f>T68+V68</f>
        <v>214.27</v>
      </c>
      <c r="X68" s="81">
        <f>U68+V68</f>
        <v>17.02</v>
      </c>
    </row>
    <row r="69" spans="1:24" ht="17.25" customHeight="1">
      <c r="A69" s="170"/>
      <c r="B69" s="170"/>
      <c r="C69" s="25" t="s">
        <v>90</v>
      </c>
      <c r="D69" s="155">
        <v>83.58</v>
      </c>
      <c r="E69" s="1">
        <v>0</v>
      </c>
      <c r="F69" s="136"/>
      <c r="G69" s="1">
        <v>0</v>
      </c>
      <c r="H69" s="53">
        <v>83.35</v>
      </c>
      <c r="I69" s="53">
        <v>83.35</v>
      </c>
      <c r="J69" s="1">
        <f t="shared" si="16"/>
        <v>-0.23000000000000398</v>
      </c>
      <c r="K69" s="1">
        <f t="shared" si="4"/>
        <v>83.35</v>
      </c>
      <c r="L69" s="1">
        <f aca="true" t="shared" si="24" ref="L69:L82">H69-E69</f>
        <v>83.35</v>
      </c>
      <c r="M69" s="1">
        <f aca="true" t="shared" si="25" ref="M69:M82">I69-G69</f>
        <v>83.35</v>
      </c>
      <c r="N69" s="13">
        <f aca="true" t="shared" si="26" ref="N69:N82">_xlfn.IFERROR(H69/D69,"")</f>
        <v>0.9972481454893515</v>
      </c>
      <c r="O69" s="13">
        <f aca="true" t="shared" si="27" ref="O69:O81">_xlfn.IFERROR(I69/G69,"")</f>
      </c>
      <c r="P69" s="13">
        <f t="shared" si="8"/>
      </c>
      <c r="Q69" s="13">
        <f t="shared" si="23"/>
      </c>
      <c r="R69" s="19">
        <f aca="true" t="shared" si="28" ref="R69:R82">W69-H69</f>
        <v>0</v>
      </c>
      <c r="S69" s="19">
        <f aca="true" t="shared" si="29" ref="S69:S82">X69-I69</f>
        <v>0</v>
      </c>
      <c r="T69" s="48">
        <v>83.35</v>
      </c>
      <c r="U69" s="74">
        <v>83.35</v>
      </c>
      <c r="V69" s="74"/>
      <c r="W69" s="47">
        <f>T69+V69</f>
        <v>83.35</v>
      </c>
      <c r="X69" s="47">
        <f>U69+V69</f>
        <v>83.35</v>
      </c>
    </row>
    <row r="70" spans="1:24" ht="15.75">
      <c r="A70" s="167"/>
      <c r="B70" s="167"/>
      <c r="C70" s="115" t="s">
        <v>58</v>
      </c>
      <c r="D70" s="105">
        <f>SUM(D62:D69)</f>
        <v>17635.070000000025</v>
      </c>
      <c r="E70" s="105">
        <f>SUM(E62:E69)</f>
        <v>114954.99999999997</v>
      </c>
      <c r="F70" s="105">
        <f>SUM(F62:F69)</f>
        <v>19172.9</v>
      </c>
      <c r="G70" s="105">
        <f>SUM(G62:G69)</f>
        <v>8071.4000000000015</v>
      </c>
      <c r="H70" s="105">
        <f>SUM(H62:H69)</f>
        <v>47709.04999999987</v>
      </c>
      <c r="I70" s="105">
        <f>SUM(I62:I69)</f>
        <v>16725.230000000007</v>
      </c>
      <c r="J70" s="108">
        <f t="shared" si="16"/>
        <v>30073.979999999847</v>
      </c>
      <c r="K70" s="108">
        <f aca="true" t="shared" si="30" ref="K70:K82">H70-F70</f>
        <v>28536.14999999987</v>
      </c>
      <c r="L70" s="108">
        <f t="shared" si="24"/>
        <v>-67245.9500000001</v>
      </c>
      <c r="M70" s="108">
        <f t="shared" si="25"/>
        <v>8653.830000000005</v>
      </c>
      <c r="N70" s="109">
        <f t="shared" si="26"/>
        <v>2.7053507584602614</v>
      </c>
      <c r="O70" s="109">
        <f t="shared" si="27"/>
        <v>2.072159724459202</v>
      </c>
      <c r="P70" s="109">
        <f aca="true" t="shared" si="31" ref="P70:P82">_xlfn.IFERROR(H70/F70,"")</f>
        <v>2.4883585686046383</v>
      </c>
      <c r="Q70" s="28">
        <f t="shared" si="23"/>
        <v>0.4150237049280143</v>
      </c>
      <c r="R70" s="86">
        <f t="shared" si="28"/>
        <v>-5.469999999993888</v>
      </c>
      <c r="S70" s="86">
        <f t="shared" si="29"/>
        <v>-5.459999999999127</v>
      </c>
      <c r="T70" s="87">
        <f>SUM(T62:T69)</f>
        <v>46505.92999999988</v>
      </c>
      <c r="U70" s="87">
        <f>SUM(U62:U69)</f>
        <v>15522.120000000008</v>
      </c>
      <c r="V70" s="87">
        <f>SUM(V62:V69)</f>
        <v>1197.65</v>
      </c>
      <c r="W70" s="68">
        <f t="shared" si="14"/>
        <v>47703.57999999988</v>
      </c>
      <c r="X70" s="68">
        <f t="shared" si="15"/>
        <v>16719.770000000008</v>
      </c>
    </row>
    <row r="71" spans="1:24" s="20" customFormat="1" ht="23.25" customHeight="1">
      <c r="A71" s="171" t="s">
        <v>59</v>
      </c>
      <c r="B71" s="171"/>
      <c r="C71" s="171"/>
      <c r="D71" s="32">
        <f>D5+D21</f>
        <v>2938757.158333333</v>
      </c>
      <c r="E71" s="32">
        <f>E5+E21</f>
        <v>30174912.299999997</v>
      </c>
      <c r="F71" s="32">
        <f>F5+F21</f>
        <v>5349325.300000001</v>
      </c>
      <c r="G71" s="32">
        <f>G5+G21</f>
        <v>1634364.5</v>
      </c>
      <c r="H71" s="32">
        <f>H5+H21</f>
        <v>4288300.739999999</v>
      </c>
      <c r="I71" s="32">
        <f>I5+I21</f>
        <v>284573.77</v>
      </c>
      <c r="J71" s="33">
        <f t="shared" si="16"/>
        <v>1349543.581666666</v>
      </c>
      <c r="K71" s="33">
        <f t="shared" si="30"/>
        <v>-1061024.5600000015</v>
      </c>
      <c r="L71" s="33">
        <f t="shared" si="24"/>
        <v>-25886611.56</v>
      </c>
      <c r="M71" s="33">
        <f t="shared" si="25"/>
        <v>-1349790.73</v>
      </c>
      <c r="N71" s="31">
        <f t="shared" si="26"/>
        <v>1.4592225587064285</v>
      </c>
      <c r="O71" s="31">
        <f t="shared" si="27"/>
        <v>0.17411891288632372</v>
      </c>
      <c r="P71" s="31">
        <f t="shared" si="31"/>
        <v>0.8016526383243133</v>
      </c>
      <c r="Q71" s="31">
        <f t="shared" si="23"/>
        <v>0.14211477062022812</v>
      </c>
      <c r="R71" s="21">
        <f t="shared" si="28"/>
        <v>-5.46999999973923</v>
      </c>
      <c r="S71" s="21">
        <f t="shared" si="29"/>
        <v>-5.460000000020955</v>
      </c>
      <c r="T71" s="75">
        <f>T5+T21</f>
        <v>4239170.13</v>
      </c>
      <c r="U71" s="75">
        <f>U5+U21</f>
        <v>235443.17</v>
      </c>
      <c r="V71" s="75">
        <f>V5+V21</f>
        <v>49125.14</v>
      </c>
      <c r="W71" s="75">
        <f>T71+V71</f>
        <v>4288295.27</v>
      </c>
      <c r="X71" s="75">
        <f>U71+V71</f>
        <v>284568.31</v>
      </c>
    </row>
    <row r="72" spans="1:24" s="59" customFormat="1" ht="28.5" customHeight="1">
      <c r="A72" s="124"/>
      <c r="B72" s="125"/>
      <c r="C72" s="57" t="s">
        <v>60</v>
      </c>
      <c r="D72" s="55">
        <f>SUM(D73:D81)</f>
        <v>3098029.6799999997</v>
      </c>
      <c r="E72" s="55">
        <f>SUM(E73:E81)</f>
        <v>23572334.62</v>
      </c>
      <c r="F72" s="55">
        <f>SUM(F73:F81)</f>
        <v>3952141.0799999996</v>
      </c>
      <c r="G72" s="55">
        <f>SUM(G73:G81)</f>
        <v>1396693.7699999998</v>
      </c>
      <c r="H72" s="55">
        <f>SUM(H73:H81)</f>
        <v>3974399.41</v>
      </c>
      <c r="I72" s="55">
        <f>SUM(I73:I81)</f>
        <v>1492402.33</v>
      </c>
      <c r="J72" s="33">
        <f t="shared" si="16"/>
        <v>876369.7300000004</v>
      </c>
      <c r="K72" s="33">
        <f t="shared" si="30"/>
        <v>22258.33000000054</v>
      </c>
      <c r="L72" s="33">
        <f t="shared" si="24"/>
        <v>-19597935.21</v>
      </c>
      <c r="M72" s="33">
        <f t="shared" si="25"/>
        <v>95708.56000000029</v>
      </c>
      <c r="N72" s="31">
        <f t="shared" si="26"/>
        <v>1.282879707595313</v>
      </c>
      <c r="O72" s="31">
        <f t="shared" si="27"/>
        <v>1.0685250854952981</v>
      </c>
      <c r="P72" s="31">
        <f t="shared" si="31"/>
        <v>1.0056319674701493</v>
      </c>
      <c r="Q72" s="31">
        <f t="shared" si="23"/>
        <v>0.16860440317302774</v>
      </c>
      <c r="R72" s="21">
        <f t="shared" si="28"/>
        <v>-245.27000000001863</v>
      </c>
      <c r="S72" s="21">
        <f t="shared" si="29"/>
        <v>-245.29000000003725</v>
      </c>
      <c r="T72" s="75">
        <f>SUM(T73:T81)</f>
        <v>3751120.1999999997</v>
      </c>
      <c r="U72" s="75">
        <f>SUM(U73:U81)</f>
        <v>1269123.1</v>
      </c>
      <c r="V72" s="75">
        <f>SUM(V73:V81)</f>
        <v>223033.93999999997</v>
      </c>
      <c r="W72" s="75">
        <f>SUM(W73:W81)</f>
        <v>3974154.14</v>
      </c>
      <c r="X72" s="75">
        <f>SUM(X73:X81)</f>
        <v>1492157.04</v>
      </c>
    </row>
    <row r="73" spans="1:24" ht="19.5" customHeight="1">
      <c r="A73" s="176"/>
      <c r="B73" s="172"/>
      <c r="C73" s="5" t="s">
        <v>61</v>
      </c>
      <c r="D73" s="26">
        <v>258324</v>
      </c>
      <c r="E73" s="1">
        <v>284166.8</v>
      </c>
      <c r="F73" s="136">
        <v>151433.2</v>
      </c>
      <c r="G73" s="1">
        <v>43088.1</v>
      </c>
      <c r="H73" s="35">
        <v>151433.2</v>
      </c>
      <c r="I73" s="2">
        <v>0</v>
      </c>
      <c r="J73" s="35">
        <f t="shared" si="16"/>
        <v>-106890.79999999999</v>
      </c>
      <c r="K73" s="35">
        <f t="shared" si="30"/>
        <v>0</v>
      </c>
      <c r="L73" s="35">
        <f>H73-E73</f>
        <v>-132733.59999999998</v>
      </c>
      <c r="M73" s="35">
        <f>I73-G73</f>
        <v>-43088.1</v>
      </c>
      <c r="N73" s="30">
        <f t="shared" si="26"/>
        <v>0.5862142116102259</v>
      </c>
      <c r="O73" s="30">
        <f t="shared" si="27"/>
        <v>0</v>
      </c>
      <c r="P73" s="30">
        <f t="shared" si="31"/>
        <v>1</v>
      </c>
      <c r="Q73" s="30">
        <f t="shared" si="23"/>
        <v>0.5329025065560087</v>
      </c>
      <c r="R73" s="19">
        <f t="shared" si="28"/>
        <v>0</v>
      </c>
      <c r="S73" s="19">
        <f t="shared" si="29"/>
        <v>0</v>
      </c>
      <c r="T73" s="48">
        <v>151433.2</v>
      </c>
      <c r="U73" s="163"/>
      <c r="V73" s="66"/>
      <c r="W73" s="48">
        <f aca="true" t="shared" si="32" ref="W73:W81">T73+V73</f>
        <v>151433.2</v>
      </c>
      <c r="X73" s="48">
        <f aca="true" t="shared" si="33" ref="X73:X81">U73+V73</f>
        <v>0</v>
      </c>
    </row>
    <row r="74" spans="1:24" ht="18" customHeight="1">
      <c r="A74" s="177"/>
      <c r="B74" s="173"/>
      <c r="C74" s="5" t="s">
        <v>62</v>
      </c>
      <c r="D74" s="26">
        <v>152444.72</v>
      </c>
      <c r="E74" s="1">
        <v>6602977.8500000015</v>
      </c>
      <c r="F74" s="136">
        <v>250786.57</v>
      </c>
      <c r="G74" s="26">
        <v>184205.6</v>
      </c>
      <c r="H74" s="35">
        <v>250786.57</v>
      </c>
      <c r="I74" s="35">
        <v>184205.6</v>
      </c>
      <c r="J74" s="35">
        <f t="shared" si="16"/>
        <v>98341.85</v>
      </c>
      <c r="K74" s="35">
        <f t="shared" si="30"/>
        <v>0</v>
      </c>
      <c r="L74" s="35">
        <f t="shared" si="24"/>
        <v>-6352191.280000001</v>
      </c>
      <c r="M74" s="35">
        <f t="shared" si="25"/>
        <v>0</v>
      </c>
      <c r="N74" s="30">
        <f t="shared" si="26"/>
        <v>1.645098433058226</v>
      </c>
      <c r="O74" s="30">
        <f t="shared" si="27"/>
        <v>1</v>
      </c>
      <c r="P74" s="30">
        <f t="shared" si="31"/>
        <v>1</v>
      </c>
      <c r="Q74" s="30">
        <f t="shared" si="23"/>
        <v>0.037980828604475776</v>
      </c>
      <c r="R74" s="19">
        <f t="shared" si="28"/>
        <v>0</v>
      </c>
      <c r="S74" s="19">
        <f t="shared" si="29"/>
        <v>0</v>
      </c>
      <c r="T74" s="48">
        <v>73279.17</v>
      </c>
      <c r="U74" s="64">
        <v>6698.2</v>
      </c>
      <c r="V74" s="66">
        <v>177507.4</v>
      </c>
      <c r="W74" s="48">
        <f t="shared" si="32"/>
        <v>250786.57</v>
      </c>
      <c r="X74" s="48">
        <f t="shared" si="33"/>
        <v>184205.6</v>
      </c>
    </row>
    <row r="75" spans="1:24" ht="18" customHeight="1">
      <c r="A75" s="177"/>
      <c r="B75" s="173"/>
      <c r="C75" s="5" t="s">
        <v>63</v>
      </c>
      <c r="D75" s="26">
        <v>2123530.0099999993</v>
      </c>
      <c r="E75" s="1">
        <v>13564930.3</v>
      </c>
      <c r="F75" s="136">
        <v>2768542.4699999997</v>
      </c>
      <c r="G75" s="26">
        <v>1067971.0699999998</v>
      </c>
      <c r="H75" s="35">
        <v>2767895.73</v>
      </c>
      <c r="I75" s="35">
        <v>1067324.35</v>
      </c>
      <c r="J75" s="35">
        <f t="shared" si="16"/>
        <v>644365.7200000007</v>
      </c>
      <c r="K75" s="35">
        <f t="shared" si="30"/>
        <v>-646.7399999997579</v>
      </c>
      <c r="L75" s="35">
        <f t="shared" si="24"/>
        <v>-10797034.57</v>
      </c>
      <c r="M75" s="35">
        <f t="shared" si="25"/>
        <v>-646.7199999997392</v>
      </c>
      <c r="N75" s="30">
        <f t="shared" si="26"/>
        <v>1.303440835291045</v>
      </c>
      <c r="O75" s="30">
        <f t="shared" si="27"/>
        <v>0.999394440525435</v>
      </c>
      <c r="P75" s="30">
        <f t="shared" si="31"/>
        <v>0.9997663969373749</v>
      </c>
      <c r="Q75" s="30">
        <f t="shared" si="23"/>
        <v>0.20404791390634716</v>
      </c>
      <c r="R75" s="19">
        <f t="shared" si="28"/>
        <v>-245.27000000001863</v>
      </c>
      <c r="S75" s="19">
        <f t="shared" si="29"/>
        <v>-245.29000000003725</v>
      </c>
      <c r="T75" s="48">
        <v>2741990.53</v>
      </c>
      <c r="U75" s="64">
        <v>1041419.13</v>
      </c>
      <c r="V75" s="74">
        <v>25659.93</v>
      </c>
      <c r="W75" s="48">
        <f t="shared" si="32"/>
        <v>2767650.46</v>
      </c>
      <c r="X75" s="48">
        <f t="shared" si="33"/>
        <v>1067079.06</v>
      </c>
    </row>
    <row r="76" spans="1:24" ht="18" customHeight="1">
      <c r="A76" s="177"/>
      <c r="B76" s="173"/>
      <c r="C76" s="114" t="s">
        <v>64</v>
      </c>
      <c r="D76" s="26">
        <v>1067817.6099999999</v>
      </c>
      <c r="E76" s="1">
        <v>3049522.76</v>
      </c>
      <c r="F76" s="136">
        <v>781378.84</v>
      </c>
      <c r="G76" s="1">
        <v>101429</v>
      </c>
      <c r="H76" s="35">
        <v>709307.34</v>
      </c>
      <c r="I76" s="35">
        <v>29357.5</v>
      </c>
      <c r="J76" s="35">
        <f t="shared" si="16"/>
        <v>-358510.2699999999</v>
      </c>
      <c r="K76" s="35">
        <f t="shared" si="30"/>
        <v>-72071.5</v>
      </c>
      <c r="L76" s="35">
        <f t="shared" si="24"/>
        <v>-2340215.42</v>
      </c>
      <c r="M76" s="35">
        <f t="shared" si="25"/>
        <v>-72071.5</v>
      </c>
      <c r="N76" s="30">
        <f t="shared" si="26"/>
        <v>0.6642588896806075</v>
      </c>
      <c r="O76" s="30">
        <f t="shared" si="27"/>
        <v>0.28943891786372733</v>
      </c>
      <c r="P76" s="30">
        <f t="shared" si="31"/>
        <v>0.9077636911693181</v>
      </c>
      <c r="Q76" s="30">
        <f t="shared" si="23"/>
        <v>0.23259617842629252</v>
      </c>
      <c r="R76" s="19">
        <f t="shared" si="28"/>
        <v>0</v>
      </c>
      <c r="S76" s="19">
        <f t="shared" si="29"/>
        <v>0</v>
      </c>
      <c r="T76" s="48">
        <v>709307.34</v>
      </c>
      <c r="U76" s="164">
        <v>29357.5</v>
      </c>
      <c r="V76" s="74"/>
      <c r="W76" s="48">
        <f t="shared" si="32"/>
        <v>709307.34</v>
      </c>
      <c r="X76" s="48">
        <f t="shared" si="33"/>
        <v>29357.5</v>
      </c>
    </row>
    <row r="77" spans="1:24" s="10" customFormat="1" ht="31.5">
      <c r="A77" s="177"/>
      <c r="B77" s="173"/>
      <c r="C77" s="143" t="s">
        <v>81</v>
      </c>
      <c r="D77" s="26">
        <v>387.89</v>
      </c>
      <c r="E77" s="1"/>
      <c r="F77" s="136"/>
      <c r="G77" s="1"/>
      <c r="H77" s="35">
        <v>45.15</v>
      </c>
      <c r="I77" s="35">
        <v>0</v>
      </c>
      <c r="J77" s="35">
        <f t="shared" si="16"/>
        <v>-342.74</v>
      </c>
      <c r="K77" s="35">
        <f t="shared" si="30"/>
        <v>45.15</v>
      </c>
      <c r="L77" s="35">
        <f t="shared" si="24"/>
        <v>45.15</v>
      </c>
      <c r="M77" s="35">
        <f>I77-G77</f>
        <v>0</v>
      </c>
      <c r="N77" s="30">
        <f t="shared" si="26"/>
        <v>0.11639897909201062</v>
      </c>
      <c r="O77" s="30">
        <f t="shared" si="27"/>
      </c>
      <c r="P77" s="30">
        <f t="shared" si="31"/>
      </c>
      <c r="Q77" s="30">
        <f t="shared" si="23"/>
      </c>
      <c r="R77" s="58">
        <f t="shared" si="28"/>
        <v>0</v>
      </c>
      <c r="S77" s="58">
        <f t="shared" si="29"/>
        <v>0</v>
      </c>
      <c r="T77" s="64">
        <v>45.15</v>
      </c>
      <c r="U77" s="64"/>
      <c r="V77" s="144"/>
      <c r="W77" s="64">
        <f t="shared" si="32"/>
        <v>45.15</v>
      </c>
      <c r="X77" s="64">
        <f t="shared" si="33"/>
        <v>0</v>
      </c>
    </row>
    <row r="78" spans="1:24" s="10" customFormat="1" ht="21" customHeight="1">
      <c r="A78" s="177"/>
      <c r="B78" s="173"/>
      <c r="C78" s="147" t="s">
        <v>65</v>
      </c>
      <c r="D78" s="26"/>
      <c r="E78" s="1">
        <v>58676.62</v>
      </c>
      <c r="F78" s="136"/>
      <c r="G78" s="1"/>
      <c r="H78" s="35">
        <v>58676.62</v>
      </c>
      <c r="I78" s="35">
        <v>0</v>
      </c>
      <c r="J78" s="35">
        <f t="shared" si="16"/>
        <v>58676.62</v>
      </c>
      <c r="K78" s="35">
        <f t="shared" si="30"/>
        <v>58676.62</v>
      </c>
      <c r="L78" s="35">
        <f t="shared" si="24"/>
        <v>0</v>
      </c>
      <c r="M78" s="35">
        <f t="shared" si="25"/>
        <v>0</v>
      </c>
      <c r="N78" s="30">
        <f t="shared" si="26"/>
      </c>
      <c r="O78" s="30">
        <f t="shared" si="27"/>
      </c>
      <c r="P78" s="30">
        <f t="shared" si="31"/>
      </c>
      <c r="Q78" s="30">
        <f t="shared" si="23"/>
        <v>1</v>
      </c>
      <c r="R78" s="58">
        <f t="shared" si="28"/>
        <v>0</v>
      </c>
      <c r="S78" s="58">
        <f t="shared" si="29"/>
        <v>0</v>
      </c>
      <c r="T78" s="64">
        <v>58676.62</v>
      </c>
      <c r="U78" s="64"/>
      <c r="V78" s="146"/>
      <c r="W78" s="64">
        <f t="shared" si="32"/>
        <v>58676.62</v>
      </c>
      <c r="X78" s="64">
        <f t="shared" si="33"/>
        <v>0</v>
      </c>
    </row>
    <row r="79" spans="1:24" s="153" customFormat="1" ht="61.5" customHeight="1">
      <c r="A79" s="178"/>
      <c r="B79" s="174"/>
      <c r="C79" s="147" t="s">
        <v>84</v>
      </c>
      <c r="D79" s="157"/>
      <c r="E79" s="149"/>
      <c r="F79" s="136"/>
      <c r="G79" s="149"/>
      <c r="H79" s="35">
        <v>0</v>
      </c>
      <c r="I79" s="35">
        <v>0</v>
      </c>
      <c r="J79" s="35">
        <f t="shared" si="16"/>
        <v>0</v>
      </c>
      <c r="K79" s="35">
        <f t="shared" si="30"/>
        <v>0</v>
      </c>
      <c r="L79" s="35">
        <f t="shared" si="24"/>
        <v>0</v>
      </c>
      <c r="M79" s="35">
        <f t="shared" si="25"/>
        <v>0</v>
      </c>
      <c r="N79" s="150">
        <f t="shared" si="26"/>
      </c>
      <c r="O79" s="30">
        <f t="shared" si="27"/>
      </c>
      <c r="P79" s="30">
        <f t="shared" si="31"/>
      </c>
      <c r="Q79" s="151">
        <f t="shared" si="23"/>
      </c>
      <c r="R79" s="152">
        <f t="shared" si="28"/>
        <v>0</v>
      </c>
      <c r="S79" s="152">
        <f t="shared" si="29"/>
        <v>0</v>
      </c>
      <c r="T79" s="81"/>
      <c r="U79" s="81"/>
      <c r="V79" s="154"/>
      <c r="W79" s="81">
        <f t="shared" si="32"/>
        <v>0</v>
      </c>
      <c r="X79" s="81">
        <f t="shared" si="33"/>
        <v>0</v>
      </c>
    </row>
    <row r="80" spans="1:24" s="10" customFormat="1" ht="34.5" customHeight="1">
      <c r="A80" s="177"/>
      <c r="B80" s="173"/>
      <c r="C80" s="145" t="s">
        <v>66</v>
      </c>
      <c r="D80" s="26">
        <v>162527.7</v>
      </c>
      <c r="E80" s="1">
        <v>12060.29</v>
      </c>
      <c r="F80" s="136"/>
      <c r="G80" s="1"/>
      <c r="H80" s="35">
        <v>157106.12</v>
      </c>
      <c r="I80" s="35">
        <v>1.73</v>
      </c>
      <c r="J80" s="35">
        <f t="shared" si="16"/>
        <v>-5421.580000000016</v>
      </c>
      <c r="K80" s="35">
        <f t="shared" si="30"/>
        <v>157106.12</v>
      </c>
      <c r="L80" s="35">
        <f t="shared" si="24"/>
        <v>145045.83</v>
      </c>
      <c r="M80" s="35">
        <f t="shared" si="25"/>
        <v>1.73</v>
      </c>
      <c r="N80" s="30">
        <f t="shared" si="26"/>
        <v>0.9666421170052858</v>
      </c>
      <c r="O80" s="30">
        <f t="shared" si="27"/>
      </c>
      <c r="P80" s="30">
        <f t="shared" si="31"/>
      </c>
      <c r="Q80" s="30">
        <f t="shared" si="23"/>
        <v>13.02672821300317</v>
      </c>
      <c r="R80" s="58">
        <f t="shared" si="28"/>
        <v>0</v>
      </c>
      <c r="S80" s="58">
        <f t="shared" si="29"/>
        <v>0</v>
      </c>
      <c r="T80" s="64">
        <v>157106.04</v>
      </c>
      <c r="U80" s="64">
        <v>1.65</v>
      </c>
      <c r="V80" s="146">
        <v>0.08</v>
      </c>
      <c r="W80" s="64">
        <f t="shared" si="32"/>
        <v>157106.12</v>
      </c>
      <c r="X80" s="64">
        <f t="shared" si="33"/>
        <v>1.73</v>
      </c>
    </row>
    <row r="81" spans="1:24" s="10" customFormat="1" ht="18" customHeight="1">
      <c r="A81" s="179"/>
      <c r="B81" s="175"/>
      <c r="C81" s="145" t="s">
        <v>67</v>
      </c>
      <c r="D81" s="26">
        <v>-667002.2499999999</v>
      </c>
      <c r="E81" s="1"/>
      <c r="F81" s="136"/>
      <c r="G81" s="1"/>
      <c r="H81" s="35">
        <v>-120851.32</v>
      </c>
      <c r="I81" s="35">
        <v>211513.15</v>
      </c>
      <c r="J81" s="35">
        <f t="shared" si="16"/>
        <v>546150.9299999999</v>
      </c>
      <c r="K81" s="35">
        <f t="shared" si="30"/>
        <v>-120851.32</v>
      </c>
      <c r="L81" s="35">
        <f t="shared" si="24"/>
        <v>-120851.32</v>
      </c>
      <c r="M81" s="35">
        <f t="shared" si="25"/>
        <v>211513.15</v>
      </c>
      <c r="N81" s="30">
        <f t="shared" si="26"/>
        <v>0.18118577561020224</v>
      </c>
      <c r="O81" s="30">
        <f t="shared" si="27"/>
      </c>
      <c r="P81" s="30">
        <f t="shared" si="31"/>
      </c>
      <c r="Q81" s="30">
        <f t="shared" si="23"/>
      </c>
      <c r="R81" s="58">
        <f t="shared" si="28"/>
        <v>0</v>
      </c>
      <c r="S81" s="58">
        <f t="shared" si="29"/>
        <v>0</v>
      </c>
      <c r="T81" s="64">
        <v>-140717.85</v>
      </c>
      <c r="U81" s="64">
        <v>191646.62</v>
      </c>
      <c r="V81" s="146">
        <v>19866.53</v>
      </c>
      <c r="W81" s="64">
        <f t="shared" si="32"/>
        <v>-120851.32</v>
      </c>
      <c r="X81" s="64">
        <f t="shared" si="33"/>
        <v>211513.15</v>
      </c>
    </row>
    <row r="82" spans="1:24" s="59" customFormat="1" ht="29.25" customHeight="1">
      <c r="A82" s="166" t="s">
        <v>68</v>
      </c>
      <c r="B82" s="166"/>
      <c r="C82" s="166"/>
      <c r="D82" s="56">
        <f>D71+D72</f>
        <v>6036786.838333333</v>
      </c>
      <c r="E82" s="56">
        <f>E71+E72</f>
        <v>53747246.92</v>
      </c>
      <c r="F82" s="56">
        <f>F71+F72</f>
        <v>9301466.38</v>
      </c>
      <c r="G82" s="56">
        <f>G71+G72</f>
        <v>3031058.2699999996</v>
      </c>
      <c r="H82" s="56">
        <f>H71+H72</f>
        <v>8262700.149999999</v>
      </c>
      <c r="I82" s="56">
        <f>I71+I72</f>
        <v>1776976.1</v>
      </c>
      <c r="J82" s="33">
        <f t="shared" si="16"/>
        <v>2225913.3116666665</v>
      </c>
      <c r="K82" s="33">
        <f t="shared" si="30"/>
        <v>-1038766.2300000014</v>
      </c>
      <c r="L82" s="33">
        <f t="shared" si="24"/>
        <v>-45484546.77</v>
      </c>
      <c r="M82" s="33">
        <f t="shared" si="25"/>
        <v>-1254082.1699999995</v>
      </c>
      <c r="N82" s="31">
        <f t="shared" si="26"/>
        <v>1.3687248483799717</v>
      </c>
      <c r="O82" s="31">
        <f>_xlfn.IFERROR(I82/G82,"")</f>
        <v>0.5862560009445151</v>
      </c>
      <c r="P82" s="31">
        <f t="shared" si="31"/>
        <v>0.8883223152605749</v>
      </c>
      <c r="Q82" s="31">
        <f t="shared" si="23"/>
        <v>0.1537325281478808</v>
      </c>
      <c r="R82" s="58">
        <f t="shared" si="28"/>
        <v>-250.7399999992922</v>
      </c>
      <c r="S82" s="58">
        <f t="shared" si="29"/>
        <v>-250.75</v>
      </c>
      <c r="T82" s="67">
        <f>T71+T72</f>
        <v>7990290.33</v>
      </c>
      <c r="U82" s="67">
        <f>U71+U72</f>
        <v>1504566.27</v>
      </c>
      <c r="V82" s="67">
        <f>V71+V72</f>
        <v>272159.07999999996</v>
      </c>
      <c r="W82" s="67">
        <f>T82+V82</f>
        <v>8262449.41</v>
      </c>
      <c r="X82" s="67">
        <f>U82+V82</f>
        <v>1776725.35</v>
      </c>
    </row>
    <row r="83" spans="1:24" ht="15.75">
      <c r="A83" s="6" t="s">
        <v>69</v>
      </c>
      <c r="B83" s="7"/>
      <c r="C83" s="8"/>
      <c r="D83" s="9"/>
      <c r="E83" s="9"/>
      <c r="F83" s="9"/>
      <c r="G83" s="9"/>
      <c r="H83" s="90"/>
      <c r="I83" s="90"/>
      <c r="J83" s="42"/>
      <c r="K83" s="42"/>
      <c r="L83" s="9"/>
      <c r="M83" s="9"/>
      <c r="N83" s="9"/>
      <c r="O83" s="10"/>
      <c r="P83" s="10"/>
      <c r="Q83" s="10"/>
      <c r="R83" s="23"/>
      <c r="S83" s="23"/>
      <c r="T83" s="50"/>
      <c r="U83" s="50"/>
      <c r="V83" s="50"/>
      <c r="W83" s="50"/>
      <c r="X83" s="50"/>
    </row>
    <row r="84" spans="22:24" ht="12.75">
      <c r="V84" s="51"/>
      <c r="W84" s="51"/>
      <c r="X84" s="51"/>
    </row>
    <row r="85" spans="4:22" ht="15.75">
      <c r="D85" s="44"/>
      <c r="H85" s="24"/>
      <c r="I85" s="24"/>
      <c r="J85" s="44"/>
      <c r="K85" s="44"/>
      <c r="T85" s="52"/>
      <c r="V85" s="82"/>
    </row>
    <row r="86" spans="8:22" ht="12.75">
      <c r="H86" s="24"/>
      <c r="I86" s="24"/>
      <c r="J86" s="44"/>
      <c r="K86" s="44"/>
      <c r="T86" s="52"/>
      <c r="U86" s="52"/>
      <c r="V86" s="52"/>
    </row>
    <row r="87" spans="8:22" ht="12.75">
      <c r="H87" s="24"/>
      <c r="I87" s="24"/>
      <c r="J87" s="44"/>
      <c r="K87" s="44"/>
      <c r="T87" s="80"/>
      <c r="U87" s="80"/>
      <c r="V87" s="80"/>
    </row>
    <row r="88" spans="5:11" ht="12.75">
      <c r="E88" s="24"/>
      <c r="H88" s="24"/>
      <c r="I88" s="24"/>
      <c r="J88" s="44"/>
      <c r="K88" s="44"/>
    </row>
    <row r="89" spans="5:21" ht="12.75">
      <c r="E89" s="24"/>
      <c r="H89" s="24"/>
      <c r="I89" s="24"/>
      <c r="J89" s="44"/>
      <c r="K89" s="44"/>
      <c r="T89" s="80"/>
      <c r="U89" s="80"/>
    </row>
    <row r="90" ht="12.75">
      <c r="E90" s="24"/>
    </row>
    <row r="91" ht="12.75">
      <c r="E91" s="24"/>
    </row>
    <row r="92" ht="12.75">
      <c r="E92" s="24"/>
    </row>
  </sheetData>
  <sheetProtection/>
  <autoFilter ref="A4:X86"/>
  <mergeCells count="39">
    <mergeCell ref="A26:A28"/>
    <mergeCell ref="B26:B28"/>
    <mergeCell ref="H3:I3"/>
    <mergeCell ref="L3:M3"/>
    <mergeCell ref="A22:A25"/>
    <mergeCell ref="B22:B25"/>
    <mergeCell ref="A6:A16"/>
    <mergeCell ref="A21:B21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1:Q1"/>
    <mergeCell ref="T2:X2"/>
    <mergeCell ref="A3:A4"/>
    <mergeCell ref="B3:B4"/>
    <mergeCell ref="C3:C4"/>
    <mergeCell ref="E3:G3"/>
    <mergeCell ref="Q3:Q4"/>
    <mergeCell ref="T3:U3"/>
    <mergeCell ref="W3:X3"/>
    <mergeCell ref="O3:O4"/>
    <mergeCell ref="D3:D4"/>
    <mergeCell ref="N3:N4"/>
    <mergeCell ref="P3:P4"/>
    <mergeCell ref="A82:C82"/>
    <mergeCell ref="A62:A70"/>
    <mergeCell ref="B62:B70"/>
    <mergeCell ref="A71:C71"/>
    <mergeCell ref="B73:B81"/>
    <mergeCell ref="A73:A8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2024-03-07T09:54:32Z</cp:lastPrinted>
  <dcterms:created xsi:type="dcterms:W3CDTF">2015-02-26T11:08:47Z</dcterms:created>
  <dcterms:modified xsi:type="dcterms:W3CDTF">2024-03-13T10:26:43Z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