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Свод ФО" sheetId="1" r:id="rId1"/>
    <sheet name="ФО группа 1&#10;" sheetId="2" r:id="rId2"/>
    <sheet name="ФО группа 2,3,4" sheetId="3" r:id="rId3"/>
    <sheet name="ТО группа 1" sheetId="4" r:id="rId4"/>
    <sheet name="ТО группа 2,3,4" sheetId="5" r:id="rId5"/>
  </sheets>
  <externalReferences>
    <externalReference r:id="rId8"/>
  </externalReferences>
  <definedNames>
    <definedName name="Z_3A664986_40FA_478A_9F51_FE4BF0AE7BCC_.wvu.PrintArea" localSheetId="3" hidden="1">'ТО группа 1'!$A$1:$AL$15</definedName>
    <definedName name="Z_3A664986_40FA_478A_9F51_FE4BF0AE7BCC_.wvu.PrintArea" localSheetId="4" hidden="1">'ТО группа 2,3,4'!$A$1:$AK$14</definedName>
    <definedName name="Z_3A664986_40FA_478A_9F51_FE4BF0AE7BCC_.wvu.PrintArea" localSheetId="1" hidden="1">'ФО группа 1
'!$A$1:$AL$26</definedName>
    <definedName name="Z_3A664986_40FA_478A_9F51_FE4BF0AE7BCC_.wvu.PrintArea" localSheetId="2" hidden="1">'ФО группа 2,3,4'!$A$1:$AK$25</definedName>
    <definedName name="Z_48F50A36_F1E1_46DD_B2BA_83EDAEC34BBB_.wvu.PrintArea" localSheetId="3" hidden="1">'ТО группа 1'!$A$1:$AL$15</definedName>
    <definedName name="Z_48F50A36_F1E1_46DD_B2BA_83EDAEC34BBB_.wvu.PrintArea" localSheetId="4" hidden="1">'ТО группа 2,3,4'!$A$1:$AK$14</definedName>
    <definedName name="Z_48F50A36_F1E1_46DD_B2BA_83EDAEC34BBB_.wvu.PrintArea" localSheetId="1" hidden="1">'ФО группа 1
'!$A$1:$AL$26</definedName>
    <definedName name="Z_48F50A36_F1E1_46DD_B2BA_83EDAEC34BBB_.wvu.PrintArea" localSheetId="2" hidden="1">'ФО группа 2,3,4'!$A$1:$AK$25</definedName>
    <definedName name="Z_8DF8669B_94C6_43E9_8EAE_D83999D7C64F_.wvu.PrintArea" localSheetId="3" hidden="1">'ТО группа 1'!$A$1:$AL$15</definedName>
    <definedName name="Z_8DF8669B_94C6_43E9_8EAE_D83999D7C64F_.wvu.PrintArea" localSheetId="4" hidden="1">'ТО группа 2,3,4'!$A$1:$AK$14</definedName>
    <definedName name="Z_8DF8669B_94C6_43E9_8EAE_D83999D7C64F_.wvu.PrintArea" localSheetId="1" hidden="1">'ФО группа 1
'!$A$1:$AL$26</definedName>
    <definedName name="Z_8DF8669B_94C6_43E9_8EAE_D83999D7C64F_.wvu.PrintArea" localSheetId="2" hidden="1">'ФО группа 2,3,4'!$A$1:$AK$25</definedName>
    <definedName name="Z_8DF8669B_94C6_43E9_8EAE_D83999D7C64F_.wvu.Rows" localSheetId="3" hidden="1">'ТО группа 1'!$5:$5</definedName>
    <definedName name="Z_8DF8669B_94C6_43E9_8EAE_D83999D7C64F_.wvu.Rows" localSheetId="4" hidden="1">'ТО группа 2,3,4'!$4:$4</definedName>
    <definedName name="Z_8DF8669B_94C6_43E9_8EAE_D83999D7C64F_.wvu.Rows" localSheetId="1" hidden="1">'ФО группа 1
'!$5:$5,'ФО группа 1
'!#REF!</definedName>
    <definedName name="Z_8DF8669B_94C6_43E9_8EAE_D83999D7C64F_.wvu.Rows" localSheetId="2" hidden="1">'ФО группа 2,3,4'!$4:$4,'ФО группа 2,3,4'!#REF!</definedName>
    <definedName name="Z_92976265_92DB_46FB_9F78_54F142D42403_.wvu.PrintArea" localSheetId="3" hidden="1">'ТО группа 1'!$A$1:$AL$15</definedName>
    <definedName name="Z_92976265_92DB_46FB_9F78_54F142D42403_.wvu.PrintArea" localSheetId="4" hidden="1">'ТО группа 2,3,4'!$A$1:$AK$14</definedName>
    <definedName name="Z_92976265_92DB_46FB_9F78_54F142D42403_.wvu.PrintArea" localSheetId="1" hidden="1">'ФО группа 1
'!$A$1:$AL$26</definedName>
    <definedName name="Z_92976265_92DB_46FB_9F78_54F142D42403_.wvu.PrintArea" localSheetId="2" hidden="1">'ФО группа 2,3,4'!$A$1:$AK$25</definedName>
    <definedName name="_xlnm.Print_Area" localSheetId="3">'ТО группа 1'!$A$1:$AL$15</definedName>
    <definedName name="_xlnm.Print_Area" localSheetId="4">'ТО группа 2,3,4'!$A$1:$AK$14</definedName>
    <definedName name="_xlnm.Print_Area" localSheetId="1">'ФО группа 1
'!$A$1:$AL$26</definedName>
    <definedName name="_xlnm.Print_Area" localSheetId="2">'ФО группа 2,3,4'!$A$1:$AK$25</definedName>
  </definedNames>
  <calcPr fullCalcOnLoad="1"/>
</workbook>
</file>

<file path=xl/sharedStrings.xml><?xml version="1.0" encoding="utf-8"?>
<sst xmlns="http://schemas.openxmlformats.org/spreadsheetml/2006/main" count="360" uniqueCount="150">
  <si>
    <t>Наименование ГАБС</t>
  </si>
  <si>
    <t xml:space="preserve">Оценка показателей с учетом их веса на </t>
  </si>
  <si>
    <t>Итоговая оценка</t>
  </si>
  <si>
    <t>Значение интегрального показателя (фактическое от максимального), %</t>
  </si>
  <si>
    <t>Уровень оценки интегрального показателя: 92-100% - 3 балла; 84-91% - 2,5 балла; 81-83% - 2 балла; 72-80% - 1,5 балла; менее 72% - 1 балл)</t>
  </si>
  <si>
    <t>01.01.2024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</si>
  <si>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</si>
  <si>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</si>
  <si>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</si>
  <si>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4.Совершенствование качества оказания муниципальных услуг</t>
  </si>
  <si>
    <t>Макс. возможное</t>
  </si>
  <si>
    <t>Значение интегрального показателя</t>
  </si>
  <si>
    <t>Фактическое</t>
  </si>
  <si>
    <t>ДИО</t>
  </si>
  <si>
    <t>ДФ</t>
  </si>
  <si>
    <t>ДГА</t>
  </si>
  <si>
    <t>УЗАГС</t>
  </si>
  <si>
    <t>УЭП</t>
  </si>
  <si>
    <t>ДКМП</t>
  </si>
  <si>
    <t>ДО</t>
  </si>
  <si>
    <t>ДЖКХ</t>
  </si>
  <si>
    <t>УКС</t>
  </si>
  <si>
    <t>ДДБ</t>
  </si>
  <si>
    <t>ДТ</t>
  </si>
  <si>
    <t>КД</t>
  </si>
  <si>
    <t>ДЭПП</t>
  </si>
  <si>
    <t>ДСП</t>
  </si>
  <si>
    <t>ДОБ</t>
  </si>
  <si>
    <t>Адм. города</t>
  </si>
  <si>
    <t>КФКС</t>
  </si>
  <si>
    <t>КСП</t>
  </si>
  <si>
    <t>ГИК</t>
  </si>
  <si>
    <t>ПГД</t>
  </si>
  <si>
    <t>УЖО</t>
  </si>
  <si>
    <t>ДЗО</t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</si>
  <si>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</si>
  <si>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</si>
  <si>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</si>
  <si>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</si>
  <si>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</si>
  <si>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 района</t>
  </si>
  <si>
    <t>Администрация Орджоникидзевского района</t>
  </si>
  <si>
    <t>Администрация п.Новые Ляды</t>
  </si>
  <si>
    <t>Группа 1. Качество управления расходами  (0,35)</t>
  </si>
  <si>
    <t>оценка показателей в группе</t>
  </si>
  <si>
    <t>Количество баллов по группе 1</t>
  </si>
  <si>
    <t xml:space="preserve">1.1.Доля неисполненных бюджетных ассигнований (0,30) 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</si>
  <si>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 (0,24)</t>
  </si>
  <si>
    <t xml:space="preserve">1.3.Объем межотр. перераспред. </t>
  </si>
  <si>
    <t>1.4.Объем внутриотр. перераспред.</t>
  </si>
  <si>
    <t xml:space="preserve">1.5.Отсутствие (наличие) просроченной КЗ </t>
  </si>
  <si>
    <t xml:space="preserve">1.6.Отсутствие (наличие) задолженности по налогам и сборам </t>
  </si>
  <si>
    <t xml:space="preserve">1.7. Объем НЗС (более года после окончания строительства)              </t>
  </si>
  <si>
    <t xml:space="preserve">1.8.Своевременность заключения соглашений (доп. соглашений) о предоставлении целевых МБТ с ПК  (за исключением субвенций)                      </t>
  </si>
  <si>
    <t>Мак.-но возможная</t>
  </si>
  <si>
    <t>Факт.</t>
  </si>
  <si>
    <t>Макс. возможное  (оценка * 0,35)</t>
  </si>
  <si>
    <t>Фактическое (оценка *0,35)</t>
  </si>
  <si>
    <t xml:space="preserve">1.1.1. по Бюджетным инвестициям </t>
  </si>
  <si>
    <t xml:space="preserve">1.1.2.по текущим расходам </t>
  </si>
  <si>
    <t xml:space="preserve">1.2.1. Соблюдение треб. к составу ПА </t>
  </si>
  <si>
    <t xml:space="preserve">1.2.2.Соблюдение треб. к составу ФЭО </t>
  </si>
  <si>
    <t>1.2.3.Отсутствие (наличие) замечаний КСП ПГД</t>
  </si>
  <si>
    <t>Р ⩽ 5% - 5 б.;                                                                                         6% ⩽ Р ⩽ 10% - 4 б.;                                                                  11% ⩽ Р ⩽ 20% -3 б.;                                                                21% ⩽ Р ⩽ 30% - 2 б.;                                                                                Р ⩾ 31% - 1 б.</t>
  </si>
  <si>
    <t xml:space="preserve">Р = 100 % - 5 б.;                                                                                                             Р &lt; 100 % - 1 б. </t>
  </si>
  <si>
    <t xml:space="preserve">  Р = 0 ед. - 5 б.;                                               Р &gt; 0 ед. - 1 б.</t>
  </si>
  <si>
    <t xml:space="preserve">90% ⩽ Р ⩽ 100%  - 5 б.;  
Р &lt; 90 % - 1 б.
</t>
  </si>
  <si>
    <t xml:space="preserve">90% ⩽ Р ⩽ 100% - 5 б.;  
Р &lt; 90 % - 1 б.
</t>
  </si>
  <si>
    <t xml:space="preserve">Р = 0 руб. - 5 б.;                        Р &gt; 0 руб. - 1 б.
</t>
  </si>
  <si>
    <t xml:space="preserve">Р = 0 руб. - 5 б.;                                       Р &gt; 0 руб. - 1 б.
</t>
  </si>
  <si>
    <t xml:space="preserve">Р ⩽ 5% - 5 б.;                                    Р &gt; 5 % - 1 б.
</t>
  </si>
  <si>
    <t xml:space="preserve">Р = 100 % - 5 б.;
90 % ⩽ Р &lt; 100 % - 4 б.;                                   70 % ⩽ Р &lt; 90 % - 3 б.;                  50 % ⩽ Р &lt; 70 % - 2 б.;          Р &lt; 49 % - 1 б.
</t>
  </si>
  <si>
    <t>% исп.</t>
  </si>
  <si>
    <t>балл</t>
  </si>
  <si>
    <t>оц.</t>
  </si>
  <si>
    <t>кол-во</t>
  </si>
  <si>
    <t>балл.</t>
  </si>
  <si>
    <t>руб.</t>
  </si>
  <si>
    <t>тыс. руб.</t>
  </si>
  <si>
    <t>2.Качество управления доходами (0,30)</t>
  </si>
  <si>
    <t>Количество баллов по группе 2</t>
  </si>
  <si>
    <t>3.Качество организации контроля и аудита (0,20)</t>
  </si>
  <si>
    <t>Количество баллов по группе 3</t>
  </si>
  <si>
    <t>4.Совершенствование качества оказания муниципальных услуг (0,15)</t>
  </si>
  <si>
    <t>Количество баллов по группе 4</t>
  </si>
  <si>
    <t xml:space="preserve">2.1.Исполнение доходов </t>
  </si>
  <si>
    <t xml:space="preserve">2.2.Достижение целевого значения по снижению недоимки 
</t>
  </si>
  <si>
    <t>Макс. возможное (оценка* 0,30)</t>
  </si>
  <si>
    <t>Факт. (оценка*0,30)</t>
  </si>
  <si>
    <t xml:space="preserve">3.1.Уровень исполнения плана проверок АУ и БУ </t>
  </si>
  <si>
    <t xml:space="preserve">3.2.Осуществление ВФК </t>
  </si>
  <si>
    <t xml:space="preserve">3.3.Осуществление ВФА </t>
  </si>
  <si>
    <t>Макс. возможное (оценка*0,20)</t>
  </si>
  <si>
    <t>Факт.(оценка *0,20)</t>
  </si>
  <si>
    <t>4.1Доля муниц. учр., нарушевших условия мун. задания или выполнивших мун. задания не в полном объеме</t>
  </si>
  <si>
    <t>4.2Доля муниц. учр., для которых уст. финансовые санкции за нарушение выполнения мун. Задания (0,35)</t>
  </si>
  <si>
    <t xml:space="preserve">4.3Доля руководителей муни. учр., с которыми закл. эффект. контракты </t>
  </si>
  <si>
    <t>Макс. возможное (оценка*0,15)</t>
  </si>
  <si>
    <t>Фактическое (оценка *0,15)</t>
  </si>
  <si>
    <t xml:space="preserve">Р ⩾ 100% - 5 б.;                                                    Р &lt; 100 % -  1 б.
</t>
  </si>
  <si>
    <t>Р ⩽ 1,0 - 5 б.;                                                                                          Р &gt; 1,0  - 1 б.</t>
  </si>
  <si>
    <t xml:space="preserve">Р = 1,0 - 5 б.;                                                        Р &lt; 1,0  - 1 б.
</t>
  </si>
  <si>
    <t xml:space="preserve">Р = 1,0 - 5 б.;                                                         Р &lt; 1,0  - 1 б.
</t>
  </si>
  <si>
    <t>Р = 100% - 5 б.;                                                                                         90% ⩽ Р &lt; 100% - 4 б.;                                                                  75% ⩽ Р &lt; 90% -3 б.;                                                                50% ⩽ Р &lt; 75% - 2 б.;                                                                                Р &lt; 49% - 1 б.</t>
  </si>
  <si>
    <t>зн.                           пок-ля</t>
  </si>
  <si>
    <t>кол-во проверок</t>
  </si>
  <si>
    <t>зн.  пок-ля</t>
  </si>
  <si>
    <t>зн.                            пок-ля</t>
  </si>
  <si>
    <t>б. 1000</t>
  </si>
  <si>
    <t>Группа 1. Качество управления расходами (0,35)</t>
  </si>
  <si>
    <t xml:space="preserve">1.1.Доля неисполненных бюджетных ассигнований  (0,30)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</si>
  <si>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(0,24)</t>
  </si>
  <si>
    <t xml:space="preserve">1.3.Объем межотр. перераспред.  </t>
  </si>
  <si>
    <t xml:space="preserve">1.4.Объем внутриотр. перераспред. </t>
  </si>
  <si>
    <t xml:space="preserve">1.5.Отсутствие (наличие) просроченной КЗ  </t>
  </si>
  <si>
    <t>Макс. возможное (оценка *0,35)</t>
  </si>
  <si>
    <t>Фактическое (оценка*  0,35)</t>
  </si>
  <si>
    <t xml:space="preserve">1.1.1. по БИ </t>
  </si>
  <si>
    <t>1.1.2.ТР</t>
  </si>
  <si>
    <t>1.2.1. Соблюдение треб. к составу ПА</t>
  </si>
  <si>
    <t>Р ⩽ 5% - 5 б.;                                                                                6% ⩽ Р ⩽ 10% - 4 б.;                                                            11% ⩽ Р ⩽ 20% -3 б.;                                                             21% ⩽ Р ⩽ 30% - 2 б.;                                                                    Р ⩾ 31% - 1 б.</t>
  </si>
  <si>
    <t xml:space="preserve">Р = 100 % -5 б.;                                                                                                                                     Р &lt; 100 % - 1 б.   </t>
  </si>
  <si>
    <t xml:space="preserve">Р = 100 % - 5 б.;
90 % ⩽ Р &lt; 100 % - 4 б.;                                   70 % ⩽ Р &lt; 90 % - 3 б.;                  50 % ⩽ Р &lt; 70 % - 2 б.;                      Р &lt; 49 % - 1 б.
</t>
  </si>
  <si>
    <t>млн. руб.</t>
  </si>
  <si>
    <t>Группа 2.Качество управления доходами (0,30)</t>
  </si>
  <si>
    <t>Группа 3.Качество организации контроля и аудита (0,20)</t>
  </si>
  <si>
    <t>Группа 4.Совершенствование качества оказания муниципальных услуг 0,15</t>
  </si>
  <si>
    <t>2.1.Исполнение доходов</t>
  </si>
  <si>
    <t xml:space="preserve">2.2.Достижение целевого значения по снижению недоимки </t>
  </si>
  <si>
    <t>Макс.-но возможная</t>
  </si>
  <si>
    <t>Фактическая</t>
  </si>
  <si>
    <t>Макс. возможное (оценка*0,30)</t>
  </si>
  <si>
    <t>Фактическое (оценка*0,30)</t>
  </si>
  <si>
    <t>3.2.Осуществление ВФК</t>
  </si>
  <si>
    <t>Фактическое (оценка*0,20)</t>
  </si>
  <si>
    <t>4.2Доля муниц. учр., для которых уст. финансовые санкции за нарушение выполнения мун. задания</t>
  </si>
  <si>
    <t>4.3Доля руководителей муни. учр., с которыми закл. эффект. контракты</t>
  </si>
  <si>
    <t>Фактическое (оценка*0,15)</t>
  </si>
  <si>
    <t xml:space="preserve">Р ⩾ 100% - 5 б.;                          Р &lt; 100 % -  1 б.
</t>
  </si>
  <si>
    <t>Р ⩽ 1,0 - 5 б.;                                    Р &gt; 1,0  - 1 б.</t>
  </si>
  <si>
    <t xml:space="preserve">Р = 1,0 - 5 б.;                                                             Р &lt; 1,0  - 1 б.
</t>
  </si>
  <si>
    <t xml:space="preserve">Р = 1,0 - 5 б.;                                                                     Р &lt; 1,0  - 1 б.
</t>
  </si>
  <si>
    <t xml:space="preserve">Р = 1,0 - 5 б.;                                                                            Р &lt; 1,0  - 1 б.
</t>
  </si>
  <si>
    <t>Р = 100% - 5 б.;                                                                                         90% ⩽ Р &lt; 100%  4 б.;                                                                  75% ⩽ Р &lt; 90% -3 б.;                                                                50% ⩽ Р &lt; 75% - 2 б.;                                                                                Р &lt; 49% - 1 б.</t>
  </si>
  <si>
    <t>Р = 100% - 5 б.;                                                                                         90% ⩽ Р &lt; 100% 4 б.;                                                                  75% ⩽ Р &lt; 90% -3 б.;                                                                50% ⩽ Р &lt; 75% - 2 б.;                                                                                Р &lt; 49% - 1 б.</t>
  </si>
  <si>
    <t>оц</t>
  </si>
  <si>
    <t>зн.                пок-ля</t>
  </si>
  <si>
    <t>зн.                  пок-ля</t>
  </si>
  <si>
    <t>зн.                     пок-ля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</si>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</sst>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1"/>
      <color rgb="FF132651"/>
      <name val="Arial"/>
      <family val="2"/>
    </font>
    <font>
      <sz val="8"/>
      <color rgb="FF132651"/>
      <name val="Arial"/>
      <family val="2"/>
    </font>
    <font>
      <sz val="12"/>
      <color rgb="FF132651"/>
      <name val="Arial"/>
      <family val="2"/>
    </font>
    <font>
      <b/>
      <sz val="12"/>
      <color rgb="FF132651"/>
      <name val="Arial"/>
      <family val="2"/>
    </font>
    <font>
      <b/>
      <sz val="11"/>
      <color rgb="FF132651"/>
      <name val="Arial"/>
      <family val="2"/>
    </font>
    <font>
      <b/>
      <sz val="8"/>
      <color rgb="FF13265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F6C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7FDBF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52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4" fontId="4" fillId="33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1" fontId="7" fillId="33" borderId="21" xfId="52" applyNumberFormat="1" applyFont="1" applyFill="1" applyBorder="1" applyAlignment="1">
      <alignment horizontal="center" vertical="center" wrapText="1"/>
      <protection/>
    </xf>
    <xf numFmtId="2" fontId="4" fillId="0" borderId="21" xfId="52" applyNumberFormat="1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4" fontId="4" fillId="33" borderId="23" xfId="52" applyNumberFormat="1" applyFont="1" applyFill="1" applyBorder="1" applyAlignment="1">
      <alignment horizontal="center" vertical="center" wrapText="1"/>
      <protection/>
    </xf>
    <xf numFmtId="4" fontId="4" fillId="0" borderId="24" xfId="52" applyNumberFormat="1" applyFont="1" applyFill="1" applyBorder="1" applyAlignment="1">
      <alignment horizontal="center" vertical="center" wrapText="1"/>
      <protection/>
    </xf>
    <xf numFmtId="4" fontId="4" fillId="0" borderId="23" xfId="52" applyNumberFormat="1" applyFont="1" applyFill="1" applyBorder="1" applyAlignment="1">
      <alignment horizontal="center" vertical="center" wrapText="1"/>
      <protection/>
    </xf>
    <xf numFmtId="4" fontId="4" fillId="0" borderId="25" xfId="52" applyNumberFormat="1" applyFont="1" applyFill="1" applyBorder="1" applyAlignment="1">
      <alignment horizontal="center" vertical="center" wrapText="1"/>
      <protection/>
    </xf>
    <xf numFmtId="4" fontId="4" fillId="0" borderId="26" xfId="52" applyNumberFormat="1" applyFont="1" applyFill="1" applyBorder="1" applyAlignment="1">
      <alignment horizontal="center" vertical="center" wrapText="1"/>
      <protection/>
    </xf>
    <xf numFmtId="1" fontId="7" fillId="33" borderId="27" xfId="52" applyNumberFormat="1" applyFont="1" applyFill="1" applyBorder="1" applyAlignment="1">
      <alignment horizontal="center" vertical="center" wrapText="1"/>
      <protection/>
    </xf>
    <xf numFmtId="2" fontId="4" fillId="0" borderId="27" xfId="52" applyNumberFormat="1" applyFont="1" applyFill="1" applyBorder="1" applyAlignment="1">
      <alignment horizontal="center" vertical="center" wrapText="1"/>
      <protection/>
    </xf>
    <xf numFmtId="2" fontId="4" fillId="0" borderId="26" xfId="52" applyNumberFormat="1" applyFont="1" applyFill="1" applyBorder="1" applyAlignment="1">
      <alignment horizontal="center" vertical="center" wrapText="1"/>
      <protection/>
    </xf>
    <xf numFmtId="2" fontId="4" fillId="0" borderId="25" xfId="52" applyNumberFormat="1" applyFont="1" applyFill="1" applyBorder="1" applyAlignment="1">
      <alignment horizontal="center" vertical="center" wrapText="1"/>
      <protection/>
    </xf>
    <xf numFmtId="2" fontId="4" fillId="0" borderId="23" xfId="52" applyNumberFormat="1" applyFont="1" applyFill="1" applyBorder="1" applyAlignment="1">
      <alignment horizontal="center" vertical="center" wrapText="1"/>
      <protection/>
    </xf>
    <xf numFmtId="2" fontId="4" fillId="33" borderId="27" xfId="52" applyNumberFormat="1" applyFont="1" applyFill="1" applyBorder="1" applyAlignment="1">
      <alignment horizontal="center" vertical="center" wrapText="1"/>
      <protection/>
    </xf>
    <xf numFmtId="4" fontId="4" fillId="33" borderId="28" xfId="52" applyNumberFormat="1" applyFont="1" applyFill="1" applyBorder="1" applyAlignment="1">
      <alignment horizontal="center" vertical="center" wrapText="1"/>
      <protection/>
    </xf>
    <xf numFmtId="4" fontId="4" fillId="0" borderId="29" xfId="52" applyNumberFormat="1" applyFont="1" applyFill="1" applyBorder="1" applyAlignment="1">
      <alignment horizontal="center" vertical="center" wrapText="1"/>
      <protection/>
    </xf>
    <xf numFmtId="4" fontId="4" fillId="0" borderId="28" xfId="52" applyNumberFormat="1" applyFont="1" applyFill="1" applyBorder="1" applyAlignment="1">
      <alignment horizontal="center" vertical="center" wrapText="1"/>
      <protection/>
    </xf>
    <xf numFmtId="4" fontId="4" fillId="0" borderId="30" xfId="52" applyNumberFormat="1" applyFont="1" applyFill="1" applyBorder="1" applyAlignment="1">
      <alignment horizontal="center" vertical="center" wrapText="1"/>
      <protection/>
    </xf>
    <xf numFmtId="4" fontId="4" fillId="0" borderId="31" xfId="52" applyNumberFormat="1" applyFont="1" applyFill="1" applyBorder="1" applyAlignment="1">
      <alignment horizontal="center" vertical="center" wrapText="1"/>
      <protection/>
    </xf>
    <xf numFmtId="1" fontId="7" fillId="33" borderId="32" xfId="52" applyNumberFormat="1" applyFont="1" applyFill="1" applyBorder="1" applyAlignment="1">
      <alignment horizontal="center" vertical="center" wrapText="1"/>
      <protection/>
    </xf>
    <xf numFmtId="2" fontId="4" fillId="0" borderId="32" xfId="52" applyNumberFormat="1" applyFont="1" applyFill="1" applyBorder="1" applyAlignment="1">
      <alignment horizontal="center" vertical="center" wrapText="1"/>
      <protection/>
    </xf>
    <xf numFmtId="2" fontId="7" fillId="34" borderId="17" xfId="52" applyNumberFormat="1" applyFont="1" applyFill="1" applyBorder="1" applyAlignment="1">
      <alignment horizontal="center" vertical="center" wrapText="1"/>
      <protection/>
    </xf>
    <xf numFmtId="2" fontId="7" fillId="34" borderId="33" xfId="52" applyNumberFormat="1" applyFont="1" applyFill="1" applyBorder="1" applyAlignment="1">
      <alignment horizontal="center" vertical="center" wrapText="1"/>
      <protection/>
    </xf>
    <xf numFmtId="2" fontId="7" fillId="34" borderId="15" xfId="52" applyNumberFormat="1" applyFont="1" applyFill="1" applyBorder="1" applyAlignment="1">
      <alignment horizontal="center" vertical="center" wrapText="1"/>
      <protection/>
    </xf>
    <xf numFmtId="2" fontId="7" fillId="34" borderId="34" xfId="52" applyNumberFormat="1" applyFont="1" applyFill="1" applyBorder="1" applyAlignment="1">
      <alignment horizontal="center" vertical="center" wrapText="1"/>
      <protection/>
    </xf>
    <xf numFmtId="2" fontId="7" fillId="34" borderId="35" xfId="52" applyNumberFormat="1" applyFont="1" applyFill="1" applyBorder="1" applyAlignment="1">
      <alignment horizontal="center" vertical="center" wrapText="1"/>
      <protection/>
    </xf>
    <xf numFmtId="2" fontId="7" fillId="34" borderId="36" xfId="52" applyNumberFormat="1" applyFont="1" applyFill="1" applyBorder="1" applyAlignment="1">
      <alignment horizontal="center" vertical="center" wrapText="1"/>
      <protection/>
    </xf>
    <xf numFmtId="0" fontId="55" fillId="0" borderId="0" xfId="53" applyFont="1" applyFill="1">
      <alignment/>
      <protection/>
    </xf>
    <xf numFmtId="0" fontId="55" fillId="33" borderId="0" xfId="53" applyFont="1" applyFill="1">
      <alignment/>
      <protection/>
    </xf>
    <xf numFmtId="0" fontId="55" fillId="0" borderId="0" xfId="53" applyFont="1">
      <alignment/>
      <protection/>
    </xf>
    <xf numFmtId="0" fontId="14" fillId="0" borderId="37" xfId="53" applyFont="1" applyFill="1" applyBorder="1" applyAlignment="1">
      <alignment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164" fontId="15" fillId="0" borderId="37" xfId="53" applyNumberFormat="1" applyFont="1" applyFill="1" applyBorder="1" applyAlignment="1">
      <alignment horizontal="center" vertical="center" wrapText="1"/>
      <protection/>
    </xf>
    <xf numFmtId="0" fontId="56" fillId="33" borderId="0" xfId="53" applyFont="1" applyFill="1">
      <alignment/>
      <protection/>
    </xf>
    <xf numFmtId="0" fontId="17" fillId="0" borderId="37" xfId="53" applyFont="1" applyFill="1" applyBorder="1" applyAlignment="1">
      <alignment horizontal="center" vertical="center" wrapText="1"/>
      <protection/>
    </xf>
    <xf numFmtId="165" fontId="17" fillId="0" borderId="37" xfId="62" applyNumberFormat="1" applyFont="1" applyFill="1" applyBorder="1" applyAlignment="1">
      <alignment horizontal="center" vertical="center" wrapText="1"/>
    </xf>
    <xf numFmtId="0" fontId="17" fillId="0" borderId="37" xfId="62" applyFont="1" applyFill="1" applyBorder="1" applyAlignment="1">
      <alignment horizontal="center" vertical="center" wrapText="1"/>
    </xf>
    <xf numFmtId="2" fontId="17" fillId="0" borderId="37" xfId="62" applyNumberFormat="1" applyFont="1" applyFill="1" applyBorder="1" applyAlignment="1">
      <alignment horizontal="center" vertical="center" wrapText="1"/>
    </xf>
    <xf numFmtId="165" fontId="17" fillId="35" borderId="37" xfId="62" applyNumberFormat="1" applyFont="1" applyFill="1" applyBorder="1" applyAlignment="1">
      <alignment horizontal="center" vertical="center" wrapText="1"/>
    </xf>
    <xf numFmtId="0" fontId="17" fillId="35" borderId="37" xfId="62" applyFont="1" applyFill="1" applyBorder="1" applyAlignment="1">
      <alignment horizontal="center" vertical="center" wrapText="1"/>
    </xf>
    <xf numFmtId="2" fontId="17" fillId="35" borderId="37" xfId="62" applyNumberFormat="1" applyFont="1" applyFill="1" applyBorder="1" applyAlignment="1">
      <alignment horizontal="center" vertical="center" wrapText="1"/>
    </xf>
    <xf numFmtId="165" fontId="17" fillId="36" borderId="37" xfId="51" applyNumberFormat="1" applyFont="1" applyFill="1" applyBorder="1" applyAlignment="1">
      <alignment horizontal="center" vertical="center" wrapText="1"/>
    </xf>
    <xf numFmtId="0" fontId="17" fillId="36" borderId="37" xfId="51" applyFont="1" applyFill="1" applyBorder="1" applyAlignment="1">
      <alignment horizontal="center" vertical="center" wrapText="1"/>
    </xf>
    <xf numFmtId="2" fontId="17" fillId="36" borderId="37" xfId="54" applyNumberFormat="1" applyFont="1" applyFill="1" applyBorder="1" applyAlignment="1">
      <alignment horizontal="center" vertical="center" wrapText="1"/>
    </xf>
    <xf numFmtId="164" fontId="17" fillId="0" borderId="37" xfId="53" applyNumberFormat="1" applyFont="1" applyFill="1" applyBorder="1" applyAlignment="1">
      <alignment horizontal="center" vertical="center" wrapText="1"/>
      <protection/>
    </xf>
    <xf numFmtId="1" fontId="17" fillId="0" borderId="37" xfId="53" applyNumberFormat="1" applyFont="1" applyFill="1" applyBorder="1" applyAlignment="1">
      <alignment horizontal="center" vertical="center" wrapText="1"/>
      <protection/>
    </xf>
    <xf numFmtId="2" fontId="17" fillId="0" borderId="37" xfId="53" applyNumberFormat="1" applyFont="1" applyFill="1" applyBorder="1" applyAlignment="1">
      <alignment horizontal="center" vertical="center" wrapText="1"/>
      <protection/>
    </xf>
    <xf numFmtId="2" fontId="18" fillId="34" borderId="37" xfId="53" applyNumberFormat="1" applyFont="1" applyFill="1" applyBorder="1" applyAlignment="1">
      <alignment horizontal="center" vertical="center" wrapText="1"/>
      <protection/>
    </xf>
    <xf numFmtId="0" fontId="57" fillId="33" borderId="0" xfId="53" applyFont="1" applyFill="1">
      <alignment/>
      <protection/>
    </xf>
    <xf numFmtId="2" fontId="57" fillId="33" borderId="0" xfId="53" applyNumberFormat="1" applyFont="1" applyFill="1">
      <alignment/>
      <protection/>
    </xf>
    <xf numFmtId="165" fontId="17" fillId="0" borderId="37" xfId="53" applyNumberFormat="1" applyFont="1" applyFill="1" applyBorder="1" applyAlignment="1">
      <alignment horizontal="center" vertical="center" wrapText="1"/>
      <protection/>
    </xf>
    <xf numFmtId="0" fontId="57" fillId="0" borderId="0" xfId="53" applyFont="1" applyFill="1">
      <alignment/>
      <protection/>
    </xf>
    <xf numFmtId="0" fontId="57" fillId="37" borderId="0" xfId="53" applyFont="1" applyFill="1">
      <alignment/>
      <protection/>
    </xf>
    <xf numFmtId="3" fontId="17" fillId="0" borderId="37" xfId="53" applyNumberFormat="1" applyFont="1" applyFill="1" applyBorder="1" applyAlignment="1">
      <alignment horizontal="center" vertical="center" wrapText="1"/>
      <protection/>
    </xf>
    <xf numFmtId="0" fontId="57" fillId="38" borderId="0" xfId="53" applyFont="1" applyFill="1">
      <alignment/>
      <protection/>
    </xf>
    <xf numFmtId="0" fontId="17" fillId="36" borderId="37" xfId="62" applyFont="1" applyFill="1" applyBorder="1" applyAlignment="1">
      <alignment horizontal="center" vertical="center" wrapText="1"/>
    </xf>
    <xf numFmtId="2" fontId="17" fillId="36" borderId="37" xfId="51" applyNumberFormat="1" applyFont="1" applyFill="1" applyBorder="1" applyAlignment="1">
      <alignment horizontal="center" vertical="center" wrapText="1"/>
    </xf>
    <xf numFmtId="164" fontId="17" fillId="0" borderId="37" xfId="54" applyNumberFormat="1" applyFont="1" applyFill="1" applyBorder="1" applyAlignment="1">
      <alignment horizontal="center" vertical="center" wrapText="1"/>
    </xf>
    <xf numFmtId="1" fontId="17" fillId="0" borderId="37" xfId="54" applyNumberFormat="1" applyFont="1" applyFill="1" applyBorder="1" applyAlignment="1">
      <alignment horizontal="center" vertical="center" wrapText="1"/>
    </xf>
    <xf numFmtId="2" fontId="17" fillId="0" borderId="37" xfId="54" applyNumberFormat="1" applyFont="1" applyFill="1" applyBorder="1" applyAlignment="1">
      <alignment horizontal="center" vertical="center" wrapText="1"/>
    </xf>
    <xf numFmtId="165" fontId="17" fillId="39" borderId="37" xfId="51" applyNumberFormat="1" applyFont="1" applyFill="1" applyBorder="1" applyAlignment="1">
      <alignment horizontal="center" vertical="center" wrapText="1"/>
    </xf>
    <xf numFmtId="0" fontId="17" fillId="39" borderId="37" xfId="51" applyFont="1" applyFill="1" applyBorder="1" applyAlignment="1">
      <alignment horizontal="center" vertical="center" wrapText="1"/>
    </xf>
    <xf numFmtId="2" fontId="17" fillId="39" borderId="37" xfId="62" applyNumberFormat="1" applyFont="1" applyFill="1" applyBorder="1" applyAlignment="1">
      <alignment horizontal="center" vertical="center" wrapText="1"/>
    </xf>
    <xf numFmtId="2" fontId="17" fillId="39" borderId="37" xfId="51" applyNumberFormat="1" applyFont="1" applyFill="1" applyBorder="1" applyAlignment="1">
      <alignment horizontal="center" vertical="center" wrapText="1"/>
    </xf>
    <xf numFmtId="0" fontId="58" fillId="33" borderId="0" xfId="53" applyFont="1" applyFill="1">
      <alignment/>
      <protection/>
    </xf>
    <xf numFmtId="165" fontId="17" fillId="39" borderId="37" xfId="62" applyNumberFormat="1" applyFont="1" applyFill="1" applyBorder="1" applyAlignment="1">
      <alignment horizontal="center" vertical="center" wrapText="1"/>
    </xf>
    <xf numFmtId="0" fontId="17" fillId="39" borderId="37" xfId="62" applyFont="1" applyFill="1" applyBorder="1" applyAlignment="1">
      <alignment horizontal="center" vertical="center" wrapText="1"/>
    </xf>
    <xf numFmtId="165" fontId="17" fillId="35" borderId="37" xfId="51" applyNumberFormat="1" applyFont="1" applyFill="1" applyBorder="1" applyAlignment="1">
      <alignment horizontal="center" vertical="center" wrapText="1"/>
    </xf>
    <xf numFmtId="0" fontId="17" fillId="35" borderId="37" xfId="51" applyFont="1" applyFill="1" applyBorder="1" applyAlignment="1">
      <alignment horizontal="center" vertical="center" wrapText="1"/>
    </xf>
    <xf numFmtId="2" fontId="17" fillId="35" borderId="37" xfId="51" applyNumberFormat="1" applyFont="1" applyFill="1" applyBorder="1" applyAlignment="1">
      <alignment horizontal="center" vertical="center" wrapText="1"/>
    </xf>
    <xf numFmtId="164" fontId="17" fillId="0" borderId="37" xfId="62" applyNumberFormat="1" applyFont="1" applyFill="1" applyBorder="1" applyAlignment="1">
      <alignment horizontal="center" vertical="center" wrapText="1"/>
    </xf>
    <xf numFmtId="1" fontId="17" fillId="0" borderId="37" xfId="62" applyNumberFormat="1" applyFont="1" applyFill="1" applyBorder="1" applyAlignment="1">
      <alignment horizontal="center" vertical="center" wrapText="1"/>
    </xf>
    <xf numFmtId="0" fontId="17" fillId="0" borderId="37" xfId="53" applyFont="1" applyFill="1" applyBorder="1" applyAlignment="1">
      <alignment horizontal="center" vertical="center"/>
      <protection/>
    </xf>
    <xf numFmtId="0" fontId="57" fillId="0" borderId="0" xfId="53" applyFont="1">
      <alignment/>
      <protection/>
    </xf>
    <xf numFmtId="164" fontId="57" fillId="0" borderId="0" xfId="53" applyNumberFormat="1" applyFont="1">
      <alignment/>
      <protection/>
    </xf>
    <xf numFmtId="0" fontId="57" fillId="40" borderId="0" xfId="53" applyFont="1" applyFill="1">
      <alignment/>
      <protection/>
    </xf>
    <xf numFmtId="14" fontId="55" fillId="0" borderId="0" xfId="53" applyNumberFormat="1" applyFont="1" applyBorder="1" applyAlignment="1">
      <alignment vertical="center" wrapText="1"/>
      <protection/>
    </xf>
    <xf numFmtId="14" fontId="59" fillId="33" borderId="0" xfId="53" applyNumberFormat="1" applyFont="1" applyFill="1" applyBorder="1" applyAlignment="1">
      <alignment horizontal="center" vertical="center" wrapText="1"/>
      <protection/>
    </xf>
    <xf numFmtId="0" fontId="55" fillId="33" borderId="0" xfId="53" applyFont="1" applyFill="1" applyBorder="1" applyAlignment="1">
      <alignment horizontal="center" vertical="center" wrapText="1"/>
      <protection/>
    </xf>
    <xf numFmtId="2" fontId="59" fillId="33" borderId="0" xfId="53" applyNumberFormat="1" applyFont="1" applyFill="1" applyBorder="1" applyAlignment="1">
      <alignment horizontal="center" vertical="center" wrapText="1"/>
      <protection/>
    </xf>
    <xf numFmtId="0" fontId="59" fillId="33" borderId="0" xfId="53" applyFont="1" applyFill="1" applyBorder="1" applyAlignment="1">
      <alignment horizontal="center" vertical="center" wrapText="1"/>
      <protection/>
    </xf>
    <xf numFmtId="3" fontId="15" fillId="0" borderId="37" xfId="53" applyNumberFormat="1" applyFont="1" applyFill="1" applyBorder="1" applyAlignment="1">
      <alignment horizontal="center" vertical="center" wrapText="1"/>
      <protection/>
    </xf>
    <xf numFmtId="165" fontId="15" fillId="0" borderId="37" xfId="53" applyNumberFormat="1" applyFont="1" applyFill="1" applyBorder="1" applyAlignment="1">
      <alignment horizontal="center" vertical="center" wrapText="1"/>
      <protection/>
    </xf>
    <xf numFmtId="1" fontId="15" fillId="0" borderId="37" xfId="53" applyNumberFormat="1" applyFont="1" applyFill="1" applyBorder="1" applyAlignment="1">
      <alignment horizontal="center" vertical="center" wrapText="1"/>
      <protection/>
    </xf>
    <xf numFmtId="0" fontId="60" fillId="33" borderId="0" xfId="53" applyFont="1" applyFill="1" applyBorder="1" applyAlignment="1">
      <alignment horizontal="center" vertical="center" wrapText="1"/>
      <protection/>
    </xf>
    <xf numFmtId="3" fontId="17" fillId="35" borderId="37" xfId="62" applyNumberFormat="1" applyFont="1" applyFill="1" applyBorder="1" applyAlignment="1">
      <alignment horizontal="center" vertical="center" wrapText="1"/>
    </xf>
    <xf numFmtId="4" fontId="17" fillId="0" borderId="37" xfId="53" applyNumberFormat="1" applyFont="1" applyFill="1" applyBorder="1" applyAlignment="1">
      <alignment horizontal="center" vertical="center" wrapText="1"/>
      <protection/>
    </xf>
    <xf numFmtId="4" fontId="18" fillId="34" borderId="37" xfId="53" applyNumberFormat="1" applyFont="1" applyFill="1" applyBorder="1" applyAlignment="1">
      <alignment horizontal="center" vertical="center" wrapText="1"/>
      <protection/>
    </xf>
    <xf numFmtId="165" fontId="17" fillId="33" borderId="37" xfId="62" applyNumberFormat="1" applyFont="1" applyFill="1" applyBorder="1" applyAlignment="1">
      <alignment horizontal="center" vertical="center" wrapText="1"/>
    </xf>
    <xf numFmtId="0" fontId="17" fillId="33" borderId="37" xfId="62" applyFont="1" applyFill="1" applyBorder="1" applyAlignment="1">
      <alignment horizontal="center" vertical="center" wrapText="1"/>
    </xf>
    <xf numFmtId="2" fontId="17" fillId="33" borderId="37" xfId="62" applyNumberFormat="1" applyFont="1" applyFill="1" applyBorder="1" applyAlignment="1">
      <alignment horizontal="center" vertical="center" wrapText="1"/>
    </xf>
    <xf numFmtId="2" fontId="57" fillId="0" borderId="0" xfId="62" applyNumberFormat="1" applyFont="1" applyFill="1" applyBorder="1" applyAlignment="1">
      <alignment horizontal="center" vertical="center" wrapText="1"/>
    </xf>
    <xf numFmtId="2" fontId="57" fillId="0" borderId="0" xfId="53" applyNumberFormat="1" applyFont="1" applyFill="1" applyBorder="1" applyAlignment="1">
      <alignment horizontal="center" vertical="center" wrapText="1"/>
      <protection/>
    </xf>
    <xf numFmtId="0" fontId="58" fillId="0" borderId="0" xfId="53" applyFont="1" applyFill="1">
      <alignment/>
      <protection/>
    </xf>
    <xf numFmtId="3" fontId="17" fillId="0" borderId="37" xfId="62" applyNumberFormat="1" applyFont="1" applyFill="1" applyBorder="1" applyAlignment="1">
      <alignment horizontal="center" vertical="center" wrapText="1"/>
    </xf>
    <xf numFmtId="4" fontId="18" fillId="0" borderId="37" xfId="53" applyNumberFormat="1" applyFont="1" applyFill="1" applyBorder="1" applyAlignment="1">
      <alignment horizontal="center" vertical="center" wrapText="1"/>
      <protection/>
    </xf>
    <xf numFmtId="0" fontId="57" fillId="34" borderId="0" xfId="53" applyFont="1" applyFill="1">
      <alignment/>
      <protection/>
    </xf>
    <xf numFmtId="3" fontId="57" fillId="0" borderId="0" xfId="53" applyNumberFormat="1" applyFont="1">
      <alignment/>
      <protection/>
    </xf>
    <xf numFmtId="165" fontId="57" fillId="0" borderId="0" xfId="53" applyNumberFormat="1" applyFont="1" applyFill="1">
      <alignment/>
      <protection/>
    </xf>
    <xf numFmtId="1" fontId="57" fillId="0" borderId="0" xfId="53" applyNumberFormat="1" applyFont="1" applyFill="1">
      <alignment/>
      <protection/>
    </xf>
    <xf numFmtId="165" fontId="57" fillId="0" borderId="0" xfId="53" applyNumberFormat="1" applyFont="1">
      <alignment/>
      <protection/>
    </xf>
    <xf numFmtId="1" fontId="57" fillId="0" borderId="0" xfId="53" applyNumberFormat="1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>
      <alignment/>
      <protection/>
    </xf>
    <xf numFmtId="0" fontId="11" fillId="33" borderId="0" xfId="53" applyFont="1" applyFill="1">
      <alignment/>
      <protection/>
    </xf>
    <xf numFmtId="4" fontId="15" fillId="0" borderId="37" xfId="53" applyNumberFormat="1" applyFont="1" applyFill="1" applyBorder="1" applyAlignment="1">
      <alignment horizontal="center" vertical="center" wrapText="1"/>
      <protection/>
    </xf>
    <xf numFmtId="0" fontId="14" fillId="33" borderId="0" xfId="53" applyFont="1" applyFill="1">
      <alignment/>
      <protection/>
    </xf>
    <xf numFmtId="0" fontId="17" fillId="33" borderId="0" xfId="53" applyFont="1" applyFill="1">
      <alignment/>
      <protection/>
    </xf>
    <xf numFmtId="0" fontId="17" fillId="0" borderId="0" xfId="53" applyFont="1" applyFill="1">
      <alignment/>
      <protection/>
    </xf>
    <xf numFmtId="0" fontId="17" fillId="37" borderId="0" xfId="53" applyFont="1" applyFill="1">
      <alignment/>
      <protection/>
    </xf>
    <xf numFmtId="0" fontId="17" fillId="38" borderId="0" xfId="53" applyFont="1" applyFill="1">
      <alignment/>
      <protection/>
    </xf>
    <xf numFmtId="0" fontId="18" fillId="33" borderId="0" xfId="53" applyFont="1" applyFill="1">
      <alignment/>
      <protection/>
    </xf>
    <xf numFmtId="0" fontId="18" fillId="0" borderId="0" xfId="53" applyFont="1" applyFill="1">
      <alignment/>
      <protection/>
    </xf>
    <xf numFmtId="0" fontId="17" fillId="0" borderId="0" xfId="53" applyFont="1">
      <alignment/>
      <protection/>
    </xf>
    <xf numFmtId="4" fontId="17" fillId="0" borderId="0" xfId="53" applyNumberFormat="1" applyFont="1">
      <alignment/>
      <protection/>
    </xf>
    <xf numFmtId="165" fontId="17" fillId="0" borderId="0" xfId="53" applyNumberFormat="1" applyFont="1">
      <alignment/>
      <protection/>
    </xf>
    <xf numFmtId="1" fontId="17" fillId="0" borderId="0" xfId="53" applyNumberFormat="1" applyFont="1">
      <alignment/>
      <protection/>
    </xf>
    <xf numFmtId="0" fontId="17" fillId="40" borderId="0" xfId="53" applyFont="1" applyFill="1">
      <alignment/>
      <protection/>
    </xf>
    <xf numFmtId="14" fontId="55" fillId="0" borderId="0" xfId="53" applyNumberFormat="1" applyFont="1" applyBorder="1" applyAlignment="1">
      <alignment horizontal="center" vertical="center" wrapText="1"/>
      <protection/>
    </xf>
    <xf numFmtId="0" fontId="59" fillId="34" borderId="0" xfId="53" applyFont="1" applyFill="1" applyBorder="1" applyAlignment="1">
      <alignment horizontal="center" vertical="center" wrapText="1"/>
      <protection/>
    </xf>
    <xf numFmtId="2" fontId="15" fillId="0" borderId="37" xfId="53" applyNumberFormat="1" applyFont="1" applyFill="1" applyBorder="1" applyAlignment="1">
      <alignment horizontal="center" vertical="center" wrapText="1"/>
      <protection/>
    </xf>
    <xf numFmtId="0" fontId="60" fillId="34" borderId="0" xfId="53" applyFont="1" applyFill="1" applyBorder="1" applyAlignment="1">
      <alignment horizontal="center" vertical="center" wrapText="1"/>
      <protection/>
    </xf>
    <xf numFmtId="165" fontId="11" fillId="0" borderId="37" xfId="53" applyNumberFormat="1" applyFont="1" applyFill="1" applyBorder="1" applyAlignment="1">
      <alignment horizontal="center" vertical="center" wrapText="1"/>
      <protection/>
    </xf>
    <xf numFmtId="4" fontId="58" fillId="34" borderId="0" xfId="53" applyNumberFormat="1" applyFont="1" applyFill="1" applyBorder="1" applyAlignment="1">
      <alignment horizontal="center" vertical="center" wrapText="1"/>
      <protection/>
    </xf>
    <xf numFmtId="165" fontId="57" fillId="34" borderId="0" xfId="53" applyNumberFormat="1" applyFont="1" applyFill="1" applyAlignment="1">
      <alignment horizontal="center"/>
      <protection/>
    </xf>
    <xf numFmtId="1" fontId="57" fillId="34" borderId="0" xfId="53" applyNumberFormat="1" applyFont="1" applyFill="1" applyAlignment="1">
      <alignment horizontal="center"/>
      <protection/>
    </xf>
    <xf numFmtId="2" fontId="57" fillId="34" borderId="0" xfId="53" applyNumberFormat="1" applyFont="1" applyFill="1" applyAlignment="1">
      <alignment horizontal="center"/>
      <protection/>
    </xf>
    <xf numFmtId="2" fontId="57" fillId="34" borderId="0" xfId="53" applyNumberFormat="1" applyFont="1" applyFill="1">
      <alignment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4" fillId="33" borderId="38" xfId="52" applyFont="1" applyFill="1" applyBorder="1" applyAlignment="1">
      <alignment horizontal="center" vertical="center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4" fontId="4" fillId="33" borderId="25" xfId="52" applyNumberFormat="1" applyFont="1" applyFill="1" applyBorder="1" applyAlignment="1">
      <alignment horizontal="center" vertical="center" wrapText="1"/>
      <protection/>
    </xf>
    <xf numFmtId="2" fontId="4" fillId="33" borderId="23" xfId="52" applyNumberFormat="1" applyFont="1" applyFill="1" applyBorder="1" applyAlignment="1">
      <alignment horizontal="center" vertical="center" wrapText="1"/>
      <protection/>
    </xf>
    <xf numFmtId="2" fontId="4" fillId="33" borderId="25" xfId="52" applyNumberFormat="1" applyFont="1" applyFill="1" applyBorder="1" applyAlignment="1">
      <alignment horizontal="center" vertical="center" wrapText="1"/>
      <protection/>
    </xf>
    <xf numFmtId="1" fontId="4" fillId="33" borderId="27" xfId="52" applyNumberFormat="1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4" fontId="4" fillId="33" borderId="30" xfId="52" applyNumberFormat="1" applyFont="1" applyFill="1" applyBorder="1" applyAlignment="1">
      <alignment horizontal="center" vertical="center" wrapText="1"/>
      <protection/>
    </xf>
    <xf numFmtId="1" fontId="4" fillId="33" borderId="32" xfId="52" applyNumberFormat="1" applyFont="1" applyFill="1" applyBorder="1" applyAlignment="1">
      <alignment horizontal="center" vertical="center" wrapText="1"/>
      <protection/>
    </xf>
    <xf numFmtId="2" fontId="4" fillId="33" borderId="32" xfId="52" applyNumberFormat="1" applyFont="1" applyFill="1" applyBorder="1" applyAlignment="1">
      <alignment horizontal="center" vertical="center" wrapText="1"/>
      <protection/>
    </xf>
    <xf numFmtId="2" fontId="7" fillId="34" borderId="23" xfId="52" applyNumberFormat="1" applyFont="1" applyFill="1" applyBorder="1" applyAlignment="1">
      <alignment horizontal="center" vertical="center" wrapText="1"/>
      <protection/>
    </xf>
    <xf numFmtId="2" fontId="7" fillId="34" borderId="25" xfId="52" applyNumberFormat="1" applyFont="1" applyFill="1" applyBorder="1" applyAlignment="1">
      <alignment horizontal="center" vertical="center" wrapText="1"/>
      <protection/>
    </xf>
    <xf numFmtId="2" fontId="7" fillId="34" borderId="28" xfId="52" applyNumberFormat="1" applyFont="1" applyFill="1" applyBorder="1" applyAlignment="1">
      <alignment horizontal="center" vertical="center" wrapText="1"/>
      <protection/>
    </xf>
    <xf numFmtId="2" fontId="7" fillId="34" borderId="30" xfId="52" applyNumberFormat="1" applyFont="1" applyFill="1" applyBorder="1" applyAlignment="1">
      <alignment horizontal="center" vertical="center" wrapText="1"/>
      <protection/>
    </xf>
    <xf numFmtId="0" fontId="3" fillId="0" borderId="0" xfId="52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34" borderId="17" xfId="52" applyFont="1" applyFill="1" applyBorder="1" applyAlignment="1">
      <alignment horizontal="center" vertical="center" wrapText="1"/>
      <protection/>
    </xf>
    <xf numFmtId="0" fontId="4" fillId="34" borderId="23" xfId="52" applyFont="1" applyFill="1" applyBorder="1" applyAlignment="1">
      <alignment horizontal="center" vertical="center" wrapText="1"/>
      <protection/>
    </xf>
    <xf numFmtId="0" fontId="4" fillId="34" borderId="31" xfId="52" applyFont="1" applyFill="1" applyBorder="1" applyAlignment="1">
      <alignment horizontal="center" vertical="center" wrapText="1"/>
      <protection/>
    </xf>
    <xf numFmtId="0" fontId="4" fillId="34" borderId="19" xfId="52" applyFont="1" applyFill="1" applyBorder="1" applyAlignment="1">
      <alignment horizontal="center" vertical="center" wrapText="1"/>
      <protection/>
    </xf>
    <xf numFmtId="0" fontId="4" fillId="34" borderId="25" xfId="52" applyFont="1" applyFill="1" applyBorder="1" applyAlignment="1">
      <alignment horizontal="center" vertical="center" wrapText="1"/>
      <protection/>
    </xf>
    <xf numFmtId="0" fontId="4" fillId="34" borderId="30" xfId="52" applyFont="1" applyFill="1" applyBorder="1" applyAlignment="1">
      <alignment horizontal="center" vertical="center" wrapText="1"/>
      <protection/>
    </xf>
    <xf numFmtId="2" fontId="6" fillId="33" borderId="39" xfId="52" applyNumberFormat="1" applyFont="1" applyFill="1" applyBorder="1" applyAlignment="1">
      <alignment horizontal="center" vertical="center" wrapText="1"/>
      <protection/>
    </xf>
    <xf numFmtId="2" fontId="6" fillId="33" borderId="40" xfId="52" applyNumberFormat="1" applyFont="1" applyFill="1" applyBorder="1" applyAlignment="1">
      <alignment horizontal="center" vertical="center" wrapText="1"/>
      <protection/>
    </xf>
    <xf numFmtId="2" fontId="6" fillId="33" borderId="41" xfId="52" applyNumberFormat="1" applyFont="1" applyFill="1" applyBorder="1" applyAlignment="1">
      <alignment horizontal="center" vertical="center" wrapText="1"/>
      <protection/>
    </xf>
    <xf numFmtId="2" fontId="6" fillId="33" borderId="42" xfId="52" applyNumberFormat="1" applyFont="1" applyFill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34" borderId="20" xfId="52" applyFont="1" applyFill="1" applyBorder="1" applyAlignment="1">
      <alignment horizontal="center" vertical="center" wrapText="1"/>
      <protection/>
    </xf>
    <xf numFmtId="0" fontId="4" fillId="34" borderId="44" xfId="52" applyFont="1" applyFill="1" applyBorder="1" applyAlignment="1">
      <alignment horizontal="center" vertical="center" wrapText="1"/>
      <protection/>
    </xf>
    <xf numFmtId="0" fontId="4" fillId="34" borderId="42" xfId="52" applyFont="1" applyFill="1" applyBorder="1" applyAlignment="1">
      <alignment horizontal="center" vertical="center" wrapText="1"/>
      <protection/>
    </xf>
    <xf numFmtId="0" fontId="4" fillId="34" borderId="45" xfId="52" applyFont="1" applyFill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  <xf numFmtId="49" fontId="4" fillId="0" borderId="28" xfId="52" applyNumberFormat="1" applyFont="1" applyBorder="1" applyAlignment="1">
      <alignment horizontal="center" vertical="center" wrapText="1"/>
      <protection/>
    </xf>
    <xf numFmtId="49" fontId="4" fillId="0" borderId="46" xfId="52" applyNumberFormat="1" applyFont="1" applyBorder="1" applyAlignment="1">
      <alignment horizontal="center" vertical="center" wrapText="1"/>
      <protection/>
    </xf>
    <xf numFmtId="49" fontId="4" fillId="0" borderId="30" xfId="52" applyNumberFormat="1" applyFont="1" applyBorder="1" applyAlignment="1">
      <alignment horizontal="center" vertical="center" wrapText="1"/>
      <protection/>
    </xf>
    <xf numFmtId="14" fontId="6" fillId="33" borderId="17" xfId="52" applyNumberFormat="1" applyFont="1" applyFill="1" applyBorder="1" applyAlignment="1">
      <alignment horizontal="center" vertical="center" wrapText="1"/>
      <protection/>
    </xf>
    <xf numFmtId="14" fontId="6" fillId="33" borderId="18" xfId="52" applyNumberFormat="1" applyFont="1" applyFill="1" applyBorder="1" applyAlignment="1">
      <alignment horizontal="center" vertical="center" wrapText="1"/>
      <protection/>
    </xf>
    <xf numFmtId="14" fontId="6" fillId="33" borderId="19" xfId="52" applyNumberFormat="1" applyFont="1" applyFill="1" applyBorder="1" applyAlignment="1">
      <alignment horizontal="center" vertical="center" wrapText="1"/>
      <protection/>
    </xf>
    <xf numFmtId="14" fontId="6" fillId="33" borderId="20" xfId="52" applyNumberFormat="1" applyFont="1" applyFill="1" applyBorder="1" applyAlignment="1">
      <alignment horizontal="center" vertical="center" wrapText="1"/>
      <protection/>
    </xf>
    <xf numFmtId="0" fontId="13" fillId="0" borderId="37" xfId="53" applyFont="1" applyFill="1" applyBorder="1" applyAlignment="1">
      <alignment horizontal="center" vertical="center" wrapText="1"/>
      <protection/>
    </xf>
    <xf numFmtId="2" fontId="13" fillId="0" borderId="37" xfId="53" applyNumberFormat="1" applyFont="1" applyFill="1" applyBorder="1" applyAlignment="1">
      <alignment horizontal="center" vertical="center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0" fontId="13" fillId="0" borderId="47" xfId="53" applyFont="1" applyFill="1" applyBorder="1" applyAlignment="1">
      <alignment horizontal="center" vertical="center" wrapText="1"/>
      <protection/>
    </xf>
    <xf numFmtId="0" fontId="13" fillId="0" borderId="4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11" fillId="0" borderId="47" xfId="53" applyFont="1" applyFill="1" applyBorder="1" applyAlignment="1">
      <alignment horizontal="center" vertical="center" wrapText="1"/>
      <protection/>
    </xf>
    <xf numFmtId="0" fontId="11" fillId="0" borderId="48" xfId="53" applyFont="1" applyFill="1" applyBorder="1" applyAlignment="1">
      <alignment horizontal="center" vertical="center" wrapText="1"/>
      <protection/>
    </xf>
    <xf numFmtId="0" fontId="13" fillId="0" borderId="37" xfId="53" applyFont="1" applyFill="1" applyBorder="1" applyAlignment="1">
      <alignment horizontal="center" vertical="top" wrapText="1"/>
      <protection/>
    </xf>
    <xf numFmtId="49" fontId="11" fillId="0" borderId="37" xfId="53" applyNumberFormat="1" applyFont="1" applyFill="1" applyBorder="1" applyAlignment="1">
      <alignment horizontal="center" vertical="center" wrapText="1"/>
      <protection/>
    </xf>
    <xf numFmtId="14" fontId="13" fillId="0" borderId="37" xfId="53" applyNumberFormat="1" applyFont="1" applyFill="1" applyBorder="1" applyAlignment="1">
      <alignment horizontal="center" vertical="center" wrapText="1"/>
      <protection/>
    </xf>
    <xf numFmtId="2" fontId="13" fillId="0" borderId="37" xfId="53" applyNumberFormat="1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13" fillId="34" borderId="37" xfId="53" applyFont="1" applyFill="1" applyBorder="1" applyAlignment="1">
      <alignment horizontal="center" vertical="center" wrapText="1"/>
      <protection/>
    </xf>
    <xf numFmtId="16" fontId="11" fillId="0" borderId="37" xfId="53" applyNumberFormat="1" applyFont="1" applyFill="1" applyBorder="1" applyAlignment="1">
      <alignment horizontal="center" vertical="center" wrapText="1"/>
      <protection/>
    </xf>
    <xf numFmtId="14" fontId="11" fillId="0" borderId="37" xfId="53" applyNumberFormat="1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top" wrapText="1"/>
      <protection/>
    </xf>
    <xf numFmtId="0" fontId="17" fillId="0" borderId="37" xfId="53" applyFont="1" applyFill="1" applyBorder="1" applyAlignment="1">
      <alignment horizontal="center" vertical="center" wrapText="1"/>
      <protection/>
    </xf>
    <xf numFmtId="14" fontId="22" fillId="0" borderId="37" xfId="53" applyNumberFormat="1" applyFont="1" applyFill="1" applyBorder="1" applyAlignment="1">
      <alignment horizontal="center" vertical="center" wrapText="1"/>
      <protection/>
    </xf>
    <xf numFmtId="1" fontId="22" fillId="0" borderId="37" xfId="53" applyNumberFormat="1" applyFont="1" applyFill="1" applyBorder="1" applyAlignment="1">
      <alignment horizontal="center" vertical="center" wrapText="1"/>
      <protection/>
    </xf>
    <xf numFmtId="1" fontId="11" fillId="0" borderId="37" xfId="53" applyNumberFormat="1" applyFont="1" applyFill="1" applyBorder="1" applyAlignment="1">
      <alignment horizontal="center" vertical="center" wrapText="1"/>
      <protection/>
    </xf>
    <xf numFmtId="2" fontId="11" fillId="0" borderId="37" xfId="53" applyNumberFormat="1" applyFont="1" applyFill="1" applyBorder="1" applyAlignment="1">
      <alignment horizontal="center" vertical="center" wrapText="1"/>
      <protection/>
    </xf>
    <xf numFmtId="2" fontId="13" fillId="34" borderId="37" xfId="53" applyNumberFormat="1" applyFont="1" applyFill="1" applyBorder="1" applyAlignment="1">
      <alignment horizontal="center" vertical="center" wrapText="1"/>
      <protection/>
    </xf>
    <xf numFmtId="14" fontId="24" fillId="0" borderId="37" xfId="53" applyNumberFormat="1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top" wrapText="1"/>
      <protection/>
    </xf>
    <xf numFmtId="1" fontId="13" fillId="0" borderId="37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3%20&#1075;&#1086;&#1076;\2023\&#1057;&#1074;&#1086;&#1076;%20&#1087;&#1086;%20&#1092;&#1080;&#1085;.%20&#1084;&#1077;&#1085;&#1077;&#1076;&#1078;&#1084;&#1077;&#1085;&#1090;&#1091;%20&#1079;&#1072;%202023%20&#1075;&#1086;&#1076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"/>
      <sheetName val="Свод ТО"/>
      <sheetName val="Свод ФО для слайда"/>
      <sheetName val="Свод ТО для слайла"/>
    </sheetNames>
    <sheetDataSet>
      <sheetData sheetId="2">
        <row r="18">
          <cell r="J18">
            <v>1.1199999999999999</v>
          </cell>
          <cell r="K18">
            <v>1.036</v>
          </cell>
        </row>
        <row r="21">
          <cell r="J21">
            <v>1.5</v>
          </cell>
          <cell r="K21">
            <v>1.5</v>
          </cell>
        </row>
        <row r="25">
          <cell r="J25">
            <v>0.8</v>
          </cell>
          <cell r="K25">
            <v>0.8</v>
          </cell>
        </row>
        <row r="29">
          <cell r="J29">
            <v>0.22499999999999998</v>
          </cell>
          <cell r="K29">
            <v>0.22499999999999998</v>
          </cell>
        </row>
        <row r="43">
          <cell r="J43">
            <v>1.1199999999999999</v>
          </cell>
          <cell r="K43">
            <v>1.1199999999999999</v>
          </cell>
        </row>
        <row r="46">
          <cell r="J46">
            <v>0</v>
          </cell>
          <cell r="K46">
            <v>0</v>
          </cell>
        </row>
        <row r="50">
          <cell r="J50">
            <v>0.4</v>
          </cell>
          <cell r="K50">
            <v>0.4</v>
          </cell>
        </row>
        <row r="54">
          <cell r="J54">
            <v>0.22499999999999998</v>
          </cell>
          <cell r="K54">
            <v>0.22499999999999998</v>
          </cell>
        </row>
        <row r="68">
          <cell r="J68">
            <v>1.1199999999999999</v>
          </cell>
          <cell r="K68">
            <v>1.1199999999999999</v>
          </cell>
        </row>
        <row r="71">
          <cell r="J71">
            <v>1.2</v>
          </cell>
          <cell r="K71">
            <v>1.2</v>
          </cell>
        </row>
        <row r="75">
          <cell r="J75">
            <v>0.8</v>
          </cell>
          <cell r="K75">
            <v>0.8</v>
          </cell>
        </row>
        <row r="79">
          <cell r="J79">
            <v>0.75</v>
          </cell>
          <cell r="K79">
            <v>0.75</v>
          </cell>
        </row>
        <row r="93">
          <cell r="J93">
            <v>0.5249999999999999</v>
          </cell>
          <cell r="K93">
            <v>0.5249999999999999</v>
          </cell>
        </row>
        <row r="96">
          <cell r="J96">
            <v>0</v>
          </cell>
          <cell r="K96">
            <v>0</v>
          </cell>
        </row>
        <row r="100">
          <cell r="J100">
            <v>0.4</v>
          </cell>
          <cell r="K100">
            <v>0.4</v>
          </cell>
        </row>
        <row r="104">
          <cell r="J104">
            <v>0</v>
          </cell>
          <cell r="K104">
            <v>0</v>
          </cell>
        </row>
        <row r="118">
          <cell r="J118">
            <v>1.26</v>
          </cell>
          <cell r="K118">
            <v>0.966</v>
          </cell>
        </row>
        <row r="121">
          <cell r="J121">
            <v>1.2</v>
          </cell>
          <cell r="K121">
            <v>1.2</v>
          </cell>
        </row>
        <row r="125">
          <cell r="J125">
            <v>1</v>
          </cell>
          <cell r="K125">
            <v>1</v>
          </cell>
        </row>
        <row r="129">
          <cell r="J129">
            <v>0.22499999999999998</v>
          </cell>
          <cell r="K129">
            <v>0.22499999999999998</v>
          </cell>
        </row>
        <row r="143">
          <cell r="J143">
            <v>1.26</v>
          </cell>
          <cell r="K143">
            <v>1.0919999999999999</v>
          </cell>
        </row>
        <row r="146">
          <cell r="J146">
            <v>0</v>
          </cell>
          <cell r="K146">
            <v>0</v>
          </cell>
        </row>
        <row r="150">
          <cell r="J150">
            <v>0.8</v>
          </cell>
          <cell r="K150">
            <v>0.8</v>
          </cell>
        </row>
        <row r="154">
          <cell r="J154">
            <v>0.75</v>
          </cell>
          <cell r="K154">
            <v>0.75</v>
          </cell>
        </row>
        <row r="168">
          <cell r="J168">
            <v>1.7500000000000002</v>
          </cell>
          <cell r="K168">
            <v>1.414</v>
          </cell>
        </row>
        <row r="171">
          <cell r="J171">
            <v>0</v>
          </cell>
          <cell r="K171">
            <v>0</v>
          </cell>
        </row>
        <row r="175">
          <cell r="J175">
            <v>1</v>
          </cell>
          <cell r="K175">
            <v>1</v>
          </cell>
        </row>
        <row r="179">
          <cell r="J179">
            <v>0.75</v>
          </cell>
          <cell r="K179">
            <v>0.75</v>
          </cell>
        </row>
        <row r="218">
          <cell r="J218">
            <v>0.7</v>
          </cell>
          <cell r="K218">
            <v>0.7</v>
          </cell>
        </row>
        <row r="243">
          <cell r="J243">
            <v>0.7</v>
          </cell>
          <cell r="K243">
            <v>0.7</v>
          </cell>
        </row>
        <row r="268">
          <cell r="J268">
            <v>0.7</v>
          </cell>
          <cell r="K268">
            <v>0.7</v>
          </cell>
        </row>
        <row r="293">
          <cell r="J293">
            <v>0.7</v>
          </cell>
          <cell r="K293">
            <v>0.7</v>
          </cell>
        </row>
        <row r="318">
          <cell r="J318">
            <v>0.7</v>
          </cell>
          <cell r="K318">
            <v>0.7</v>
          </cell>
        </row>
        <row r="343">
          <cell r="J343">
            <v>0.7</v>
          </cell>
          <cell r="K343">
            <v>0.7</v>
          </cell>
        </row>
        <row r="368">
          <cell r="J368">
            <v>0.7</v>
          </cell>
          <cell r="K368">
            <v>0.7</v>
          </cell>
        </row>
        <row r="393">
          <cell r="J393">
            <v>1.7500000000000002</v>
          </cell>
          <cell r="K393">
            <v>1.393</v>
          </cell>
        </row>
        <row r="396">
          <cell r="J396">
            <v>1.5</v>
          </cell>
          <cell r="K396">
            <v>1.26</v>
          </cell>
        </row>
        <row r="400">
          <cell r="J400">
            <v>1</v>
          </cell>
          <cell r="K400">
            <v>1</v>
          </cell>
        </row>
        <row r="404">
          <cell r="J404">
            <v>0.75</v>
          </cell>
          <cell r="K404">
            <v>0.75</v>
          </cell>
        </row>
        <row r="418">
          <cell r="J418">
            <v>1.7500000000000002</v>
          </cell>
          <cell r="K418">
            <v>1.512</v>
          </cell>
        </row>
        <row r="421">
          <cell r="J421">
            <v>0</v>
          </cell>
          <cell r="K421">
            <v>0</v>
          </cell>
        </row>
        <row r="425">
          <cell r="J425">
            <v>1</v>
          </cell>
          <cell r="K425">
            <v>1</v>
          </cell>
        </row>
        <row r="429">
          <cell r="J429">
            <v>0.22499999999999998</v>
          </cell>
          <cell r="K429">
            <v>0.22499999999999998</v>
          </cell>
        </row>
        <row r="443">
          <cell r="J443">
            <v>1.7500000000000002</v>
          </cell>
          <cell r="K443">
            <v>1.1689999999999998</v>
          </cell>
        </row>
        <row r="446">
          <cell r="J446">
            <v>1.5</v>
          </cell>
          <cell r="K446">
            <v>1.5</v>
          </cell>
        </row>
        <row r="450">
          <cell r="J450">
            <v>0.8</v>
          </cell>
          <cell r="K450">
            <v>0.8</v>
          </cell>
        </row>
        <row r="454">
          <cell r="J454">
            <v>0.75</v>
          </cell>
          <cell r="K454">
            <v>0.75</v>
          </cell>
        </row>
        <row r="468">
          <cell r="J468">
            <v>1.26</v>
          </cell>
          <cell r="K468">
            <v>0.9239999999999999</v>
          </cell>
        </row>
        <row r="471">
          <cell r="J471">
            <v>1.5</v>
          </cell>
          <cell r="K471">
            <v>0.54</v>
          </cell>
        </row>
        <row r="475">
          <cell r="J475">
            <v>0.2</v>
          </cell>
          <cell r="K475">
            <v>0.2</v>
          </cell>
        </row>
        <row r="479">
          <cell r="J479">
            <v>0.22499999999999998</v>
          </cell>
          <cell r="K479">
            <v>0.22499999999999998</v>
          </cell>
        </row>
        <row r="493">
          <cell r="J493">
            <v>1.1199999999999999</v>
          </cell>
          <cell r="K493">
            <v>1.1199999999999999</v>
          </cell>
        </row>
        <row r="496">
          <cell r="J496">
            <v>0</v>
          </cell>
          <cell r="K496">
            <v>0</v>
          </cell>
        </row>
        <row r="500">
          <cell r="J500">
            <v>0.4</v>
          </cell>
          <cell r="K500">
            <v>0.4</v>
          </cell>
        </row>
        <row r="504">
          <cell r="J504">
            <v>0.22499999999999998</v>
          </cell>
          <cell r="K504">
            <v>0.22499999999999998</v>
          </cell>
        </row>
        <row r="518">
          <cell r="J518">
            <v>1.1199999999999999</v>
          </cell>
          <cell r="K518">
            <v>1.1199999999999999</v>
          </cell>
        </row>
        <row r="521">
          <cell r="J521">
            <v>1.5</v>
          </cell>
          <cell r="K521">
            <v>1.26</v>
          </cell>
        </row>
        <row r="525">
          <cell r="J525">
            <v>0.4</v>
          </cell>
          <cell r="K525">
            <v>0.4</v>
          </cell>
        </row>
        <row r="529">
          <cell r="J529">
            <v>0.22499999999999998</v>
          </cell>
          <cell r="K529">
            <v>0.22499999999999998</v>
          </cell>
        </row>
        <row r="543">
          <cell r="J543">
            <v>1.1199999999999999</v>
          </cell>
          <cell r="K543">
            <v>0.952</v>
          </cell>
        </row>
        <row r="546">
          <cell r="J546">
            <v>1.5</v>
          </cell>
          <cell r="K546">
            <v>1.5</v>
          </cell>
        </row>
        <row r="550">
          <cell r="J550">
            <v>0.2</v>
          </cell>
          <cell r="K550">
            <v>0.2</v>
          </cell>
        </row>
        <row r="554">
          <cell r="J554">
            <v>0</v>
          </cell>
          <cell r="K554">
            <v>0</v>
          </cell>
        </row>
        <row r="568">
          <cell r="J568">
            <v>1.1199999999999999</v>
          </cell>
          <cell r="K568">
            <v>0.868</v>
          </cell>
        </row>
        <row r="571">
          <cell r="J571">
            <v>0</v>
          </cell>
          <cell r="K571">
            <v>0</v>
          </cell>
        </row>
        <row r="575">
          <cell r="J575">
            <v>0.8</v>
          </cell>
          <cell r="K575">
            <v>0.8</v>
          </cell>
        </row>
        <row r="579">
          <cell r="J579">
            <v>0.22499999999999998</v>
          </cell>
          <cell r="K579">
            <v>0.22499999999999998</v>
          </cell>
        </row>
        <row r="593">
          <cell r="J593">
            <v>1.1199999999999999</v>
          </cell>
          <cell r="K593">
            <v>1.1199999999999999</v>
          </cell>
        </row>
        <row r="596">
          <cell r="J596">
            <v>1.2</v>
          </cell>
          <cell r="K596">
            <v>1.2</v>
          </cell>
        </row>
        <row r="600">
          <cell r="J600">
            <v>0.2</v>
          </cell>
          <cell r="K600">
            <v>0.2</v>
          </cell>
        </row>
        <row r="604">
          <cell r="J604">
            <v>0.75</v>
          </cell>
          <cell r="K604">
            <v>0.75</v>
          </cell>
        </row>
        <row r="618">
          <cell r="J618">
            <v>1.7500000000000002</v>
          </cell>
          <cell r="K618">
            <v>1.498</v>
          </cell>
        </row>
        <row r="621">
          <cell r="J621">
            <v>0</v>
          </cell>
          <cell r="K621">
            <v>0</v>
          </cell>
        </row>
        <row r="625">
          <cell r="J625">
            <v>1</v>
          </cell>
          <cell r="K625">
            <v>1</v>
          </cell>
        </row>
        <row r="629">
          <cell r="J629">
            <v>0.75</v>
          </cell>
          <cell r="K629">
            <v>0.75</v>
          </cell>
        </row>
        <row r="643">
          <cell r="J643">
            <v>0.35</v>
          </cell>
          <cell r="K643">
            <v>0.35</v>
          </cell>
        </row>
        <row r="646">
          <cell r="J646">
            <v>0</v>
          </cell>
          <cell r="K646">
            <v>0</v>
          </cell>
        </row>
        <row r="650">
          <cell r="J650">
            <v>0.4</v>
          </cell>
          <cell r="K650">
            <v>0.4</v>
          </cell>
        </row>
        <row r="654">
          <cell r="J654">
            <v>0</v>
          </cell>
          <cell r="K654">
            <v>0</v>
          </cell>
        </row>
        <row r="668">
          <cell r="J668">
            <v>0.35</v>
          </cell>
          <cell r="K668">
            <v>0.35</v>
          </cell>
        </row>
        <row r="671">
          <cell r="J671">
            <v>0</v>
          </cell>
          <cell r="K671">
            <v>0</v>
          </cell>
        </row>
        <row r="675">
          <cell r="J675">
            <v>0.2</v>
          </cell>
          <cell r="K675">
            <v>0.2</v>
          </cell>
        </row>
        <row r="679">
          <cell r="J679">
            <v>0.22499999999999998</v>
          </cell>
          <cell r="K679">
            <v>0.22499999999999998</v>
          </cell>
        </row>
        <row r="693">
          <cell r="J693">
            <v>0.35</v>
          </cell>
          <cell r="K693">
            <v>0.35</v>
          </cell>
        </row>
        <row r="696">
          <cell r="J696">
            <v>0</v>
          </cell>
          <cell r="K696">
            <v>0</v>
          </cell>
        </row>
        <row r="700">
          <cell r="J700">
            <v>0.4</v>
          </cell>
          <cell r="K700">
            <v>0.4</v>
          </cell>
        </row>
        <row r="704">
          <cell r="J704">
            <v>0.22499999999999998</v>
          </cell>
          <cell r="K704">
            <v>0.22499999999999998</v>
          </cell>
        </row>
        <row r="718">
          <cell r="J718">
            <v>1.61</v>
          </cell>
          <cell r="K718">
            <v>1.456</v>
          </cell>
        </row>
        <row r="721">
          <cell r="J721">
            <v>1.5</v>
          </cell>
          <cell r="K721">
            <v>1.5</v>
          </cell>
        </row>
        <row r="725">
          <cell r="J725">
            <v>0.8</v>
          </cell>
          <cell r="K725">
            <v>0.8</v>
          </cell>
        </row>
        <row r="729">
          <cell r="J729">
            <v>0.22499999999999998</v>
          </cell>
          <cell r="K729">
            <v>0.22499999999999998</v>
          </cell>
        </row>
        <row r="743">
          <cell r="J743">
            <v>1.26</v>
          </cell>
          <cell r="K743">
            <v>1.26</v>
          </cell>
        </row>
        <row r="746">
          <cell r="J746">
            <v>1.5</v>
          </cell>
          <cell r="K746">
            <v>1.5</v>
          </cell>
        </row>
        <row r="750">
          <cell r="J750">
            <v>0.2</v>
          </cell>
          <cell r="K750">
            <v>0.2</v>
          </cell>
        </row>
        <row r="754">
          <cell r="J754">
            <v>0</v>
          </cell>
          <cell r="K7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M35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3.28125" style="1" customWidth="1"/>
    <col min="2" max="11" width="11.8515625" style="156" customWidth="1"/>
    <col min="12" max="12" width="15.421875" style="156" hidden="1" customWidth="1"/>
    <col min="13" max="13" width="18.140625" style="157" customWidth="1"/>
    <col min="14" max="16384" width="9.140625" style="1" customWidth="1"/>
  </cols>
  <sheetData>
    <row r="1" spans="1:13" ht="15.75">
      <c r="A1" s="168" t="s">
        <v>0</v>
      </c>
      <c r="B1" s="171" t="s">
        <v>1</v>
      </c>
      <c r="C1" s="172"/>
      <c r="D1" s="172"/>
      <c r="E1" s="172"/>
      <c r="F1" s="172"/>
      <c r="G1" s="172"/>
      <c r="H1" s="172"/>
      <c r="I1" s="173"/>
      <c r="J1" s="174" t="s">
        <v>2</v>
      </c>
      <c r="K1" s="175"/>
      <c r="L1" s="178" t="s">
        <v>3</v>
      </c>
      <c r="M1" s="178" t="s">
        <v>4</v>
      </c>
    </row>
    <row r="2" spans="1:13" ht="16.5" thickBot="1">
      <c r="A2" s="169"/>
      <c r="B2" s="181" t="s">
        <v>5</v>
      </c>
      <c r="C2" s="182"/>
      <c r="D2" s="182"/>
      <c r="E2" s="182"/>
      <c r="F2" s="182"/>
      <c r="G2" s="182"/>
      <c r="H2" s="182"/>
      <c r="I2" s="183"/>
      <c r="J2" s="176"/>
      <c r="K2" s="177"/>
      <c r="L2" s="179"/>
      <c r="M2" s="179"/>
    </row>
    <row r="3" spans="1:13" ht="59.25" customHeight="1">
      <c r="A3" s="169"/>
      <c r="B3" s="184" t="s">
        <v>6</v>
      </c>
      <c r="C3" s="185"/>
      <c r="D3" s="184" t="s">
        <v>7</v>
      </c>
      <c r="E3" s="186"/>
      <c r="F3" s="187" t="s">
        <v>8</v>
      </c>
      <c r="G3" s="186"/>
      <c r="H3" s="184" t="s">
        <v>9</v>
      </c>
      <c r="I3" s="186"/>
      <c r="J3" s="158" t="s">
        <v>10</v>
      </c>
      <c r="K3" s="161" t="s">
        <v>11</v>
      </c>
      <c r="L3" s="179"/>
      <c r="M3" s="179"/>
    </row>
    <row r="4" spans="1:13" ht="16.5" thickBot="1">
      <c r="A4" s="169"/>
      <c r="B4" s="164">
        <v>0.35</v>
      </c>
      <c r="C4" s="165"/>
      <c r="D4" s="164">
        <v>0.3</v>
      </c>
      <c r="E4" s="166"/>
      <c r="F4" s="167">
        <v>0.2</v>
      </c>
      <c r="G4" s="166"/>
      <c r="H4" s="164">
        <v>0.15</v>
      </c>
      <c r="I4" s="166"/>
      <c r="J4" s="159"/>
      <c r="K4" s="162"/>
      <c r="L4" s="179"/>
      <c r="M4" s="179"/>
    </row>
    <row r="5" spans="1:13" ht="32.25" thickBot="1">
      <c r="A5" s="170"/>
      <c r="B5" s="2" t="s">
        <v>10</v>
      </c>
      <c r="C5" s="3" t="s">
        <v>12</v>
      </c>
      <c r="D5" s="4" t="s">
        <v>10</v>
      </c>
      <c r="E5" s="5" t="s">
        <v>12</v>
      </c>
      <c r="F5" s="4" t="s">
        <v>10</v>
      </c>
      <c r="G5" s="5" t="s">
        <v>12</v>
      </c>
      <c r="H5" s="4" t="s">
        <v>10</v>
      </c>
      <c r="I5" s="5" t="s">
        <v>12</v>
      </c>
      <c r="J5" s="160"/>
      <c r="K5" s="163"/>
      <c r="L5" s="180"/>
      <c r="M5" s="180"/>
    </row>
    <row r="6" spans="1:13" ht="24.75" customHeight="1">
      <c r="A6" s="6" t="s">
        <v>13</v>
      </c>
      <c r="B6" s="7">
        <f>'[1]СВОД всех ГАБС'!J18</f>
        <v>1.1199999999999999</v>
      </c>
      <c r="C6" s="8">
        <f>'[1]СВОД всех ГАБС'!K18</f>
        <v>1.036</v>
      </c>
      <c r="D6" s="9">
        <f>'[1]СВОД всех ГАБС'!J21</f>
        <v>1.5</v>
      </c>
      <c r="E6" s="10">
        <f>'[1]СВОД всех ГАБС'!K21</f>
        <v>1.5</v>
      </c>
      <c r="F6" s="9">
        <f>'[1]СВОД всех ГАБС'!J25</f>
        <v>0.8</v>
      </c>
      <c r="G6" s="11">
        <f>'[1]СВОД всех ГАБС'!K25</f>
        <v>0.8</v>
      </c>
      <c r="H6" s="12">
        <f>'[1]СВОД всех ГАБС'!J29</f>
        <v>0.22499999999999998</v>
      </c>
      <c r="I6" s="11">
        <f>'[1]СВОД всех ГАБС'!K29</f>
        <v>0.22499999999999998</v>
      </c>
      <c r="J6" s="34">
        <f>B6+D6+F6+H6</f>
        <v>3.645</v>
      </c>
      <c r="K6" s="35">
        <f>C6+E6+G6+I6</f>
        <v>3.5610000000000004</v>
      </c>
      <c r="L6" s="13">
        <f aca="true" t="shared" si="0" ref="L6:L26">K6/J6*100</f>
        <v>97.69547325102882</v>
      </c>
      <c r="M6" s="14">
        <v>3</v>
      </c>
    </row>
    <row r="7" spans="1:13" ht="24.75" customHeight="1">
      <c r="A7" s="15" t="s">
        <v>14</v>
      </c>
      <c r="B7" s="16">
        <f>'[1]СВОД всех ГАБС'!J43</f>
        <v>1.1199999999999999</v>
      </c>
      <c r="C7" s="17">
        <f>'[1]СВОД всех ГАБС'!K43</f>
        <v>1.1199999999999999</v>
      </c>
      <c r="D7" s="18">
        <f>'[1]СВОД всех ГАБС'!J46</f>
        <v>0</v>
      </c>
      <c r="E7" s="17">
        <f>'[1]СВОД всех ГАБС'!K46</f>
        <v>0</v>
      </c>
      <c r="F7" s="18">
        <f>'[1]СВОД всех ГАБС'!J50</f>
        <v>0.4</v>
      </c>
      <c r="G7" s="19">
        <f>'[1]СВОД всех ГАБС'!K50</f>
        <v>0.4</v>
      </c>
      <c r="H7" s="20">
        <f>'[1]СВОД всех ГАБС'!J54</f>
        <v>0.22499999999999998</v>
      </c>
      <c r="I7" s="19">
        <f>'[1]СВОД всех ГАБС'!K54</f>
        <v>0.22499999999999998</v>
      </c>
      <c r="J7" s="36">
        <f aca="true" t="shared" si="1" ref="J7:K27">B7+D7+F7+H7</f>
        <v>1.745</v>
      </c>
      <c r="K7" s="37">
        <f t="shared" si="1"/>
        <v>1.745</v>
      </c>
      <c r="L7" s="21">
        <f t="shared" si="0"/>
        <v>100</v>
      </c>
      <c r="M7" s="22">
        <v>3</v>
      </c>
    </row>
    <row r="8" spans="1:13" ht="24.75" customHeight="1">
      <c r="A8" s="15" t="s">
        <v>15</v>
      </c>
      <c r="B8" s="16">
        <f>'[1]СВОД всех ГАБС'!J68</f>
        <v>1.1199999999999999</v>
      </c>
      <c r="C8" s="17">
        <f>'[1]СВОД всех ГАБС'!K68</f>
        <v>1.1199999999999999</v>
      </c>
      <c r="D8" s="18">
        <f>'[1]СВОД всех ГАБС'!J71</f>
        <v>1.2</v>
      </c>
      <c r="E8" s="17">
        <f>'[1]СВОД всех ГАБС'!K71</f>
        <v>1.2</v>
      </c>
      <c r="F8" s="18">
        <f>'[1]СВОД всех ГАБС'!J75</f>
        <v>0.8</v>
      </c>
      <c r="G8" s="19">
        <f>'[1]СВОД всех ГАБС'!K75</f>
        <v>0.8</v>
      </c>
      <c r="H8" s="20">
        <f>'[1]СВОД всех ГАБС'!J79</f>
        <v>0.75</v>
      </c>
      <c r="I8" s="19">
        <f>'[1]СВОД всех ГАБС'!K79</f>
        <v>0.75</v>
      </c>
      <c r="J8" s="36">
        <f t="shared" si="1"/>
        <v>3.87</v>
      </c>
      <c r="K8" s="37">
        <f t="shared" si="1"/>
        <v>3.87</v>
      </c>
      <c r="L8" s="21">
        <f t="shared" si="0"/>
        <v>100</v>
      </c>
      <c r="M8" s="22">
        <v>3</v>
      </c>
    </row>
    <row r="9" spans="1:13" ht="24.75" customHeight="1">
      <c r="A9" s="15" t="s">
        <v>16</v>
      </c>
      <c r="B9" s="16">
        <f>'[1]СВОД всех ГАБС'!J93</f>
        <v>0.5249999999999999</v>
      </c>
      <c r="C9" s="17">
        <f>'[1]СВОД всех ГАБС'!K93</f>
        <v>0.5249999999999999</v>
      </c>
      <c r="D9" s="18">
        <f>'[1]СВОД всех ГАБС'!J96</f>
        <v>0</v>
      </c>
      <c r="E9" s="17">
        <f>'[1]СВОД всех ГАБС'!K96</f>
        <v>0</v>
      </c>
      <c r="F9" s="18">
        <f>'[1]СВОД всех ГАБС'!J100</f>
        <v>0.4</v>
      </c>
      <c r="G9" s="19">
        <f>'[1]СВОД всех ГАБС'!K100</f>
        <v>0.4</v>
      </c>
      <c r="H9" s="23">
        <f>'[1]СВОД всех ГАБС'!J104</f>
        <v>0</v>
      </c>
      <c r="I9" s="24">
        <f>'[1]СВОД всех ГАБС'!K104</f>
        <v>0</v>
      </c>
      <c r="J9" s="36">
        <f t="shared" si="1"/>
        <v>0.9249999999999999</v>
      </c>
      <c r="K9" s="37">
        <f t="shared" si="1"/>
        <v>0.9249999999999999</v>
      </c>
      <c r="L9" s="21">
        <f t="shared" si="0"/>
        <v>100</v>
      </c>
      <c r="M9" s="22">
        <v>3</v>
      </c>
    </row>
    <row r="10" spans="1:13" ht="24.75" customHeight="1">
      <c r="A10" s="15" t="s">
        <v>17</v>
      </c>
      <c r="B10" s="16">
        <f>'[1]СВОД всех ГАБС'!J118</f>
        <v>1.26</v>
      </c>
      <c r="C10" s="17">
        <f>'[1]СВОД всех ГАБС'!K118</f>
        <v>0.966</v>
      </c>
      <c r="D10" s="18">
        <f>'[1]СВОД всех ГАБС'!J121</f>
        <v>1.2</v>
      </c>
      <c r="E10" s="17">
        <f>'[1]СВОД всех ГАБС'!K121</f>
        <v>1.2</v>
      </c>
      <c r="F10" s="25">
        <f>'[1]СВОД всех ГАБС'!J125</f>
        <v>1</v>
      </c>
      <c r="G10" s="24">
        <f>'[1]СВОД всех ГАБС'!K125</f>
        <v>1</v>
      </c>
      <c r="H10" s="20">
        <f>'[1]СВОД всех ГАБС'!J129</f>
        <v>0.22499999999999998</v>
      </c>
      <c r="I10" s="19">
        <f>'[1]СВОД всех ГАБС'!K129</f>
        <v>0.22499999999999998</v>
      </c>
      <c r="J10" s="36">
        <f t="shared" si="1"/>
        <v>3.685</v>
      </c>
      <c r="K10" s="37">
        <f t="shared" si="1"/>
        <v>3.391</v>
      </c>
      <c r="L10" s="21">
        <f t="shared" si="0"/>
        <v>92.02170963364993</v>
      </c>
      <c r="M10" s="22">
        <v>3</v>
      </c>
    </row>
    <row r="11" spans="1:13" ht="24.75" customHeight="1">
      <c r="A11" s="15" t="s">
        <v>18</v>
      </c>
      <c r="B11" s="16">
        <f>'[1]СВОД всех ГАБС'!J143</f>
        <v>1.26</v>
      </c>
      <c r="C11" s="17">
        <f>'[1]СВОД всех ГАБС'!K143</f>
        <v>1.0919999999999999</v>
      </c>
      <c r="D11" s="18">
        <f>'[1]СВОД всех ГАБС'!J146</f>
        <v>0</v>
      </c>
      <c r="E11" s="17">
        <f>'[1]СВОД всех ГАБС'!K146</f>
        <v>0</v>
      </c>
      <c r="F11" s="25">
        <f>'[1]СВОД всех ГАБС'!J150</f>
        <v>0.8</v>
      </c>
      <c r="G11" s="24">
        <f>'[1]СВОД всех ГАБС'!K150</f>
        <v>0.8</v>
      </c>
      <c r="H11" s="20">
        <f>'[1]СВОД всех ГАБС'!J154</f>
        <v>0.75</v>
      </c>
      <c r="I11" s="19">
        <f>'[1]СВОД всех ГАБС'!K154</f>
        <v>0.75</v>
      </c>
      <c r="J11" s="36">
        <f t="shared" si="1"/>
        <v>2.81</v>
      </c>
      <c r="K11" s="37">
        <f t="shared" si="1"/>
        <v>2.642</v>
      </c>
      <c r="L11" s="21">
        <f t="shared" si="0"/>
        <v>94.02135231316726</v>
      </c>
      <c r="M11" s="22">
        <v>3</v>
      </c>
    </row>
    <row r="12" spans="1:13" ht="24.75" customHeight="1">
      <c r="A12" s="15" t="s">
        <v>19</v>
      </c>
      <c r="B12" s="16">
        <f>'[1]СВОД всех ГАБС'!J168</f>
        <v>1.7500000000000002</v>
      </c>
      <c r="C12" s="17">
        <f>'[1]СВОД всех ГАБС'!K168</f>
        <v>1.414</v>
      </c>
      <c r="D12" s="18">
        <f>'[1]СВОД всех ГАБС'!J171</f>
        <v>0</v>
      </c>
      <c r="E12" s="17">
        <f>'[1]СВОД всех ГАБС'!K171</f>
        <v>0</v>
      </c>
      <c r="F12" s="18">
        <f>'[1]СВОД всех ГАБС'!J175</f>
        <v>1</v>
      </c>
      <c r="G12" s="19">
        <f>'[1]СВОД всех ГАБС'!K175</f>
        <v>1</v>
      </c>
      <c r="H12" s="20">
        <f>'[1]СВОД всех ГАБС'!J179</f>
        <v>0.75</v>
      </c>
      <c r="I12" s="19">
        <f>'[1]СВОД всех ГАБС'!K179</f>
        <v>0.75</v>
      </c>
      <c r="J12" s="36">
        <f t="shared" si="1"/>
        <v>3.5</v>
      </c>
      <c r="K12" s="37">
        <f t="shared" si="1"/>
        <v>3.1639999999999997</v>
      </c>
      <c r="L12" s="21">
        <f t="shared" si="0"/>
        <v>90.39999999999999</v>
      </c>
      <c r="M12" s="22">
        <v>2.5</v>
      </c>
    </row>
    <row r="13" spans="1:13" ht="24.75" customHeight="1">
      <c r="A13" s="15" t="s">
        <v>20</v>
      </c>
      <c r="B13" s="16">
        <f>'[1]СВОД всех ГАБС'!J393</f>
        <v>1.7500000000000002</v>
      </c>
      <c r="C13" s="17">
        <f>'[1]СВОД всех ГАБС'!K393</f>
        <v>1.393</v>
      </c>
      <c r="D13" s="18">
        <f>'[1]СВОД всех ГАБС'!J396</f>
        <v>1.5</v>
      </c>
      <c r="E13" s="17">
        <f>'[1]СВОД всех ГАБС'!K396</f>
        <v>1.26</v>
      </c>
      <c r="F13" s="18">
        <f>'[1]СВОД всех ГАБС'!J400</f>
        <v>1</v>
      </c>
      <c r="G13" s="19">
        <f>'[1]СВОД всех ГАБС'!K400</f>
        <v>1</v>
      </c>
      <c r="H13" s="20">
        <f>'[1]СВОД всех ГАБС'!J404</f>
        <v>0.75</v>
      </c>
      <c r="I13" s="19">
        <f>'[1]СВОД всех ГАБС'!K404</f>
        <v>0.75</v>
      </c>
      <c r="J13" s="36">
        <f t="shared" si="1"/>
        <v>5</v>
      </c>
      <c r="K13" s="37">
        <f t="shared" si="1"/>
        <v>4.4030000000000005</v>
      </c>
      <c r="L13" s="21">
        <f t="shared" si="0"/>
        <v>88.06</v>
      </c>
      <c r="M13" s="26">
        <v>2.5</v>
      </c>
    </row>
    <row r="14" spans="1:13" ht="24.75" customHeight="1">
      <c r="A14" s="15" t="s">
        <v>21</v>
      </c>
      <c r="B14" s="16">
        <f>'[1]СВОД всех ГАБС'!J418</f>
        <v>1.7500000000000002</v>
      </c>
      <c r="C14" s="17">
        <f>'[1]СВОД всех ГАБС'!K418</f>
        <v>1.512</v>
      </c>
      <c r="D14" s="18">
        <f>'[1]СВОД всех ГАБС'!J421</f>
        <v>0</v>
      </c>
      <c r="E14" s="17">
        <f>'[1]СВОД всех ГАБС'!K421</f>
        <v>0</v>
      </c>
      <c r="F14" s="18">
        <f>'[1]СВОД всех ГАБС'!J425</f>
        <v>1</v>
      </c>
      <c r="G14" s="19">
        <f>'[1]СВОД всех ГАБС'!K425</f>
        <v>1</v>
      </c>
      <c r="H14" s="20">
        <f>'[1]СВОД всех ГАБС'!J429</f>
        <v>0.22499999999999998</v>
      </c>
      <c r="I14" s="19">
        <f>'[1]СВОД всех ГАБС'!K429</f>
        <v>0.22499999999999998</v>
      </c>
      <c r="J14" s="36">
        <f t="shared" si="1"/>
        <v>2.975</v>
      </c>
      <c r="K14" s="37">
        <f t="shared" si="1"/>
        <v>2.737</v>
      </c>
      <c r="L14" s="21">
        <f t="shared" si="0"/>
        <v>92</v>
      </c>
      <c r="M14" s="26">
        <v>3</v>
      </c>
    </row>
    <row r="15" spans="1:13" ht="24.75" customHeight="1">
      <c r="A15" s="15" t="s">
        <v>22</v>
      </c>
      <c r="B15" s="16">
        <f>'[1]СВОД всех ГАБС'!J443</f>
        <v>1.7500000000000002</v>
      </c>
      <c r="C15" s="17">
        <f>'[1]СВОД всех ГАБС'!K443</f>
        <v>1.1689999999999998</v>
      </c>
      <c r="D15" s="18">
        <f>'[1]СВОД всех ГАБС'!J446</f>
        <v>1.5</v>
      </c>
      <c r="E15" s="17">
        <f>'[1]СВОД всех ГАБС'!K446</f>
        <v>1.5</v>
      </c>
      <c r="F15" s="25">
        <f>'[1]СВОД всех ГАБС'!J450</f>
        <v>0.8</v>
      </c>
      <c r="G15" s="24">
        <f>'[1]СВОД всех ГАБС'!K450</f>
        <v>0.8</v>
      </c>
      <c r="H15" s="20">
        <f>'[1]СВОД всех ГАБС'!J454</f>
        <v>0.75</v>
      </c>
      <c r="I15" s="19">
        <f>'[1]СВОД всех ГАБС'!K454</f>
        <v>0.75</v>
      </c>
      <c r="J15" s="36">
        <f t="shared" si="1"/>
        <v>4.8</v>
      </c>
      <c r="K15" s="37">
        <f t="shared" si="1"/>
        <v>4.218999999999999</v>
      </c>
      <c r="L15" s="21">
        <f t="shared" si="0"/>
        <v>87.89583333333333</v>
      </c>
      <c r="M15" s="26">
        <v>2.5</v>
      </c>
    </row>
    <row r="16" spans="1:13" ht="24.75" customHeight="1">
      <c r="A16" s="15" t="s">
        <v>23</v>
      </c>
      <c r="B16" s="16">
        <f>'[1]СВОД всех ГАБС'!J468</f>
        <v>1.26</v>
      </c>
      <c r="C16" s="17">
        <f>'[1]СВОД всех ГАБС'!K468</f>
        <v>0.9239999999999999</v>
      </c>
      <c r="D16" s="18">
        <f>'[1]СВОД всех ГАБС'!J471</f>
        <v>1.5</v>
      </c>
      <c r="E16" s="17">
        <f>'[1]СВОД всех ГАБС'!K471</f>
        <v>0.54</v>
      </c>
      <c r="F16" s="18">
        <f>'[1]СВОД всех ГАБС'!J475</f>
        <v>0.2</v>
      </c>
      <c r="G16" s="19">
        <f>'[1]СВОД всех ГАБС'!K475</f>
        <v>0.2</v>
      </c>
      <c r="H16" s="20">
        <f>'[1]СВОД всех ГАБС'!J479</f>
        <v>0.22499999999999998</v>
      </c>
      <c r="I16" s="19">
        <f>'[1]СВОД всех ГАБС'!K479</f>
        <v>0.22499999999999998</v>
      </c>
      <c r="J16" s="36">
        <f t="shared" si="1"/>
        <v>3.185</v>
      </c>
      <c r="K16" s="37">
        <f t="shared" si="1"/>
        <v>1.8889999999999998</v>
      </c>
      <c r="L16" s="21">
        <f t="shared" si="0"/>
        <v>59.30926216640502</v>
      </c>
      <c r="M16" s="26">
        <v>1</v>
      </c>
    </row>
    <row r="17" spans="1:13" ht="24.75" customHeight="1">
      <c r="A17" s="15" t="s">
        <v>24</v>
      </c>
      <c r="B17" s="16">
        <f>'[1]СВОД всех ГАБС'!J493</f>
        <v>1.1199999999999999</v>
      </c>
      <c r="C17" s="17">
        <f>'[1]СВОД всех ГАБС'!K493</f>
        <v>1.1199999999999999</v>
      </c>
      <c r="D17" s="18">
        <f>'[1]СВОД всех ГАБС'!J496</f>
        <v>0</v>
      </c>
      <c r="E17" s="17">
        <f>'[1]СВОД всех ГАБС'!K496</f>
        <v>0</v>
      </c>
      <c r="F17" s="25">
        <f>'[1]СВОД всех ГАБС'!J500</f>
        <v>0.4</v>
      </c>
      <c r="G17" s="24">
        <f>'[1]СВОД всех ГАБС'!K500</f>
        <v>0.4</v>
      </c>
      <c r="H17" s="20">
        <f>'[1]СВОД всех ГАБС'!J504</f>
        <v>0.22499999999999998</v>
      </c>
      <c r="I17" s="19">
        <f>'[1]СВОД всех ГАБС'!K504</f>
        <v>0.22499999999999998</v>
      </c>
      <c r="J17" s="36">
        <f t="shared" si="1"/>
        <v>1.745</v>
      </c>
      <c r="K17" s="37">
        <f t="shared" si="1"/>
        <v>1.745</v>
      </c>
      <c r="L17" s="21">
        <f t="shared" si="0"/>
        <v>100</v>
      </c>
      <c r="M17" s="26">
        <v>3</v>
      </c>
    </row>
    <row r="18" spans="1:13" ht="24.75" customHeight="1">
      <c r="A18" s="15" t="s">
        <v>25</v>
      </c>
      <c r="B18" s="16">
        <f>'[1]СВОД всех ГАБС'!J518</f>
        <v>1.1199999999999999</v>
      </c>
      <c r="C18" s="17">
        <f>'[1]СВОД всех ГАБС'!K518</f>
        <v>1.1199999999999999</v>
      </c>
      <c r="D18" s="18">
        <f>'[1]СВОД всех ГАБС'!J521</f>
        <v>1.5</v>
      </c>
      <c r="E18" s="17">
        <f>'[1]СВОД всех ГАБС'!K521</f>
        <v>1.26</v>
      </c>
      <c r="F18" s="18">
        <f>'[1]СВОД всех ГАБС'!J525</f>
        <v>0.4</v>
      </c>
      <c r="G18" s="19">
        <f>'[1]СВОД всех ГАБС'!K525</f>
        <v>0.4</v>
      </c>
      <c r="H18" s="20">
        <f>'[1]СВОД всех ГАБС'!J529</f>
        <v>0.22499999999999998</v>
      </c>
      <c r="I18" s="19">
        <f>'[1]СВОД всех ГАБС'!K529</f>
        <v>0.22499999999999998</v>
      </c>
      <c r="J18" s="36">
        <f t="shared" si="1"/>
        <v>3.245</v>
      </c>
      <c r="K18" s="37">
        <f t="shared" si="1"/>
        <v>3.005</v>
      </c>
      <c r="L18" s="21">
        <f t="shared" si="0"/>
        <v>92.6040061633282</v>
      </c>
      <c r="M18" s="26">
        <v>3</v>
      </c>
    </row>
    <row r="19" spans="1:13" ht="24.75" customHeight="1">
      <c r="A19" s="15" t="s">
        <v>26</v>
      </c>
      <c r="B19" s="16">
        <f>'[1]СВОД всех ГАБС'!J543</f>
        <v>1.1199999999999999</v>
      </c>
      <c r="C19" s="17">
        <f>'[1]СВОД всех ГАБС'!K543</f>
        <v>0.952</v>
      </c>
      <c r="D19" s="18">
        <f>'[1]СВОД всех ГАБС'!J546</f>
        <v>1.5</v>
      </c>
      <c r="E19" s="17">
        <f>'[1]СВОД всех ГАБС'!K546</f>
        <v>1.5</v>
      </c>
      <c r="F19" s="18">
        <f>'[1]СВОД всех ГАБС'!J550</f>
        <v>0.2</v>
      </c>
      <c r="G19" s="19">
        <f>'[1]СВОД всех ГАБС'!K550</f>
        <v>0.2</v>
      </c>
      <c r="H19" s="23">
        <f>'[1]СВОД всех ГАБС'!J554</f>
        <v>0</v>
      </c>
      <c r="I19" s="24">
        <f>'[1]СВОД всех ГАБС'!K554</f>
        <v>0</v>
      </c>
      <c r="J19" s="36">
        <f t="shared" si="1"/>
        <v>2.8200000000000003</v>
      </c>
      <c r="K19" s="37">
        <f t="shared" si="1"/>
        <v>2.652</v>
      </c>
      <c r="L19" s="21">
        <f t="shared" si="0"/>
        <v>94.04255319148935</v>
      </c>
      <c r="M19" s="26">
        <v>3</v>
      </c>
    </row>
    <row r="20" spans="1:13" ht="24.75" customHeight="1">
      <c r="A20" s="15" t="s">
        <v>27</v>
      </c>
      <c r="B20" s="16">
        <f>'[1]СВОД всех ГАБС'!J568</f>
        <v>1.1199999999999999</v>
      </c>
      <c r="C20" s="17">
        <f>'[1]СВОД всех ГАБС'!K568</f>
        <v>0.868</v>
      </c>
      <c r="D20" s="18">
        <f>'[1]СВОД всех ГАБС'!J571</f>
        <v>0</v>
      </c>
      <c r="E20" s="17">
        <f>'[1]СВОД всех ГАБС'!K571</f>
        <v>0</v>
      </c>
      <c r="F20" s="25">
        <f>'[1]СВОД всех ГАБС'!J575</f>
        <v>0.8</v>
      </c>
      <c r="G20" s="24">
        <f>'[1]СВОД всех ГАБС'!K575</f>
        <v>0.8</v>
      </c>
      <c r="H20" s="20">
        <f>'[1]СВОД всех ГАБС'!J579</f>
        <v>0.22499999999999998</v>
      </c>
      <c r="I20" s="19">
        <f>'[1]СВОД всех ГАБС'!K579</f>
        <v>0.22499999999999998</v>
      </c>
      <c r="J20" s="36">
        <f t="shared" si="1"/>
        <v>2.145</v>
      </c>
      <c r="K20" s="37">
        <f t="shared" si="1"/>
        <v>1.8930000000000002</v>
      </c>
      <c r="L20" s="21">
        <f t="shared" si="0"/>
        <v>88.25174825174827</v>
      </c>
      <c r="M20" s="26">
        <v>2.5</v>
      </c>
    </row>
    <row r="21" spans="1:13" ht="31.5" customHeight="1">
      <c r="A21" s="15" t="s">
        <v>28</v>
      </c>
      <c r="B21" s="16">
        <f>'[1]СВОД всех ГАБС'!J593</f>
        <v>1.1199999999999999</v>
      </c>
      <c r="C21" s="17">
        <f>'[1]СВОД всех ГАБС'!K593</f>
        <v>1.1199999999999999</v>
      </c>
      <c r="D21" s="18">
        <f>'[1]СВОД всех ГАБС'!J596</f>
        <v>1.2</v>
      </c>
      <c r="E21" s="17">
        <f>'[1]СВОД всех ГАБС'!K596</f>
        <v>1.2</v>
      </c>
      <c r="F21" s="18">
        <f>'[1]СВОД всех ГАБС'!J600</f>
        <v>0.2</v>
      </c>
      <c r="G21" s="19">
        <f>'[1]СВОД всех ГАБС'!K600</f>
        <v>0.2</v>
      </c>
      <c r="H21" s="20">
        <f>'[1]СВОД всех ГАБС'!J604</f>
        <v>0.75</v>
      </c>
      <c r="I21" s="19">
        <f>'[1]СВОД всех ГАБС'!K604</f>
        <v>0.75</v>
      </c>
      <c r="J21" s="36">
        <f t="shared" si="1"/>
        <v>3.27</v>
      </c>
      <c r="K21" s="37">
        <f t="shared" si="1"/>
        <v>3.27</v>
      </c>
      <c r="L21" s="21">
        <f t="shared" si="0"/>
        <v>100</v>
      </c>
      <c r="M21" s="26">
        <v>3</v>
      </c>
    </row>
    <row r="22" spans="1:13" ht="24.75" customHeight="1">
      <c r="A22" s="15" t="s">
        <v>29</v>
      </c>
      <c r="B22" s="16">
        <f>'[1]СВОД всех ГАБС'!J618</f>
        <v>1.7500000000000002</v>
      </c>
      <c r="C22" s="17">
        <f>'[1]СВОД всех ГАБС'!K618</f>
        <v>1.498</v>
      </c>
      <c r="D22" s="18">
        <f>'[1]СВОД всех ГАБС'!J621</f>
        <v>0</v>
      </c>
      <c r="E22" s="17">
        <f>'[1]СВОД всех ГАБС'!K621</f>
        <v>0</v>
      </c>
      <c r="F22" s="18">
        <f>'[1]СВОД всех ГАБС'!J625</f>
        <v>1</v>
      </c>
      <c r="G22" s="19">
        <f>'[1]СВОД всех ГАБС'!K625</f>
        <v>1</v>
      </c>
      <c r="H22" s="20">
        <f>'[1]СВОД всех ГАБС'!J629</f>
        <v>0.75</v>
      </c>
      <c r="I22" s="19">
        <f>'[1]СВОД всех ГАБС'!K629</f>
        <v>0.75</v>
      </c>
      <c r="J22" s="36">
        <f t="shared" si="1"/>
        <v>3.5</v>
      </c>
      <c r="K22" s="37">
        <f t="shared" si="1"/>
        <v>3.248</v>
      </c>
      <c r="L22" s="21">
        <f t="shared" si="0"/>
        <v>92.80000000000001</v>
      </c>
      <c r="M22" s="26">
        <v>3</v>
      </c>
    </row>
    <row r="23" spans="1:13" ht="24.75" customHeight="1" hidden="1">
      <c r="A23" s="15" t="s">
        <v>30</v>
      </c>
      <c r="B23" s="16">
        <f>'[1]СВОД всех ГАБС'!J643</f>
        <v>0.35</v>
      </c>
      <c r="C23" s="17">
        <f>'[1]СВОД всех ГАБС'!K643</f>
        <v>0.35</v>
      </c>
      <c r="D23" s="18">
        <f>'[1]СВОД всех ГАБС'!J646</f>
        <v>0</v>
      </c>
      <c r="E23" s="17">
        <f>'[1]СВОД всех ГАБС'!K646</f>
        <v>0</v>
      </c>
      <c r="F23" s="18">
        <f>'[1]СВОД всех ГАБС'!J650</f>
        <v>0.4</v>
      </c>
      <c r="G23" s="19">
        <f>'[1]СВОД всех ГАБС'!K650</f>
        <v>0.4</v>
      </c>
      <c r="H23" s="20">
        <f>'[1]СВОД всех ГАБС'!J654</f>
        <v>0</v>
      </c>
      <c r="I23" s="19">
        <f>'[1]СВОД всех ГАБС'!K654</f>
        <v>0</v>
      </c>
      <c r="J23" s="36">
        <f t="shared" si="1"/>
        <v>0.75</v>
      </c>
      <c r="K23" s="37">
        <f t="shared" si="1"/>
        <v>0.75</v>
      </c>
      <c r="L23" s="21">
        <f t="shared" si="0"/>
        <v>100</v>
      </c>
      <c r="M23" s="26">
        <v>3</v>
      </c>
    </row>
    <row r="24" spans="1:13" ht="24.75" customHeight="1" hidden="1">
      <c r="A24" s="15" t="s">
        <v>31</v>
      </c>
      <c r="B24" s="16">
        <f>'[1]СВОД всех ГАБС'!J668</f>
        <v>0.35</v>
      </c>
      <c r="C24" s="17">
        <f>'[1]СВОД всех ГАБС'!K668</f>
        <v>0.35</v>
      </c>
      <c r="D24" s="18">
        <f>'[1]СВОД всех ГАБС'!J671</f>
        <v>0</v>
      </c>
      <c r="E24" s="17">
        <f>'[1]СВОД всех ГАБС'!K671</f>
        <v>0</v>
      </c>
      <c r="F24" s="18">
        <f>'[1]СВОД всех ГАБС'!J675</f>
        <v>0.2</v>
      </c>
      <c r="G24" s="19">
        <f>'[1]СВОД всех ГАБС'!K675</f>
        <v>0.2</v>
      </c>
      <c r="H24" s="20">
        <f>'[1]СВОД всех ГАБС'!J679</f>
        <v>0.22499999999999998</v>
      </c>
      <c r="I24" s="19">
        <f>'[1]СВОД всех ГАБС'!K679</f>
        <v>0.22499999999999998</v>
      </c>
      <c r="J24" s="36">
        <f t="shared" si="1"/>
        <v>0.775</v>
      </c>
      <c r="K24" s="37">
        <f t="shared" si="1"/>
        <v>0.775</v>
      </c>
      <c r="L24" s="21">
        <f t="shared" si="0"/>
        <v>100</v>
      </c>
      <c r="M24" s="26">
        <v>3</v>
      </c>
    </row>
    <row r="25" spans="1:13" ht="24.75" customHeight="1" hidden="1">
      <c r="A25" s="15" t="s">
        <v>32</v>
      </c>
      <c r="B25" s="16">
        <f>'[1]СВОД всех ГАБС'!J693</f>
        <v>0.35</v>
      </c>
      <c r="C25" s="17">
        <f>'[1]СВОД всех ГАБС'!K693</f>
        <v>0.35</v>
      </c>
      <c r="D25" s="18">
        <f>'[1]СВОД всех ГАБС'!J696</f>
        <v>0</v>
      </c>
      <c r="E25" s="17">
        <f>'[1]СВОД всех ГАБС'!K696</f>
        <v>0</v>
      </c>
      <c r="F25" s="18">
        <f>'[1]СВОД всех ГАБС'!J700</f>
        <v>0.4</v>
      </c>
      <c r="G25" s="19">
        <f>'[1]СВОД всех ГАБС'!K700</f>
        <v>0.4</v>
      </c>
      <c r="H25" s="20">
        <f>'[1]СВОД всех ГАБС'!J704</f>
        <v>0.22499999999999998</v>
      </c>
      <c r="I25" s="19">
        <f>'[1]СВОД всех ГАБС'!K704</f>
        <v>0.22499999999999998</v>
      </c>
      <c r="J25" s="36">
        <f t="shared" si="1"/>
        <v>0.975</v>
      </c>
      <c r="K25" s="37">
        <f t="shared" si="1"/>
        <v>0.975</v>
      </c>
      <c r="L25" s="21">
        <f t="shared" si="0"/>
        <v>100</v>
      </c>
      <c r="M25" s="26">
        <v>3</v>
      </c>
    </row>
    <row r="26" spans="1:13" ht="24.75" customHeight="1">
      <c r="A26" s="141" t="s">
        <v>33</v>
      </c>
      <c r="B26" s="16">
        <f>'[1]СВОД всех ГАБС'!J718</f>
        <v>1.61</v>
      </c>
      <c r="C26" s="17">
        <f>'[1]СВОД всех ГАБС'!K718</f>
        <v>1.456</v>
      </c>
      <c r="D26" s="18">
        <f>'[1]СВОД всех ГАБС'!J721</f>
        <v>1.5</v>
      </c>
      <c r="E26" s="17">
        <f>'[1]СВОД всех ГАБС'!K721</f>
        <v>1.5</v>
      </c>
      <c r="F26" s="25">
        <f>'[1]СВОД всех ГАБС'!J725</f>
        <v>0.8</v>
      </c>
      <c r="G26" s="24">
        <f>'[1]СВОД всех ГАБС'!K725</f>
        <v>0.8</v>
      </c>
      <c r="H26" s="20">
        <f>'[1]СВОД всех ГАБС'!J729</f>
        <v>0.22499999999999998</v>
      </c>
      <c r="I26" s="19">
        <f>'[1]СВОД всех ГАБС'!K729</f>
        <v>0.22499999999999998</v>
      </c>
      <c r="J26" s="36">
        <f t="shared" si="1"/>
        <v>4.135</v>
      </c>
      <c r="K26" s="37">
        <f t="shared" si="1"/>
        <v>3.9810000000000003</v>
      </c>
      <c r="L26" s="21">
        <f t="shared" si="0"/>
        <v>96.27569528415962</v>
      </c>
      <c r="M26" s="26">
        <v>3</v>
      </c>
    </row>
    <row r="27" spans="1:13" ht="24.75" customHeight="1" thickBot="1">
      <c r="A27" s="142" t="s">
        <v>34</v>
      </c>
      <c r="B27" s="27">
        <f>'[1]СВОД всех ГАБС'!J743</f>
        <v>1.26</v>
      </c>
      <c r="C27" s="28">
        <f>'[1]СВОД всех ГАБС'!K743</f>
        <v>1.26</v>
      </c>
      <c r="D27" s="29">
        <f>'[1]СВОД всех ГАБС'!J746</f>
        <v>1.5</v>
      </c>
      <c r="E27" s="28">
        <f>'[1]СВОД всех ГАБС'!K746</f>
        <v>1.5</v>
      </c>
      <c r="F27" s="29">
        <f>'[1]СВОД всех ГАБС'!J750</f>
        <v>0.2</v>
      </c>
      <c r="G27" s="30">
        <f>'[1]СВОД всех ГАБС'!K750</f>
        <v>0.2</v>
      </c>
      <c r="H27" s="31">
        <f>'[1]СВОД всех ГАБС'!J754</f>
        <v>0</v>
      </c>
      <c r="I27" s="30">
        <f>'[1]СВОД всех ГАБС'!K754</f>
        <v>0</v>
      </c>
      <c r="J27" s="38">
        <f t="shared" si="1"/>
        <v>2.96</v>
      </c>
      <c r="K27" s="39">
        <f t="shared" si="1"/>
        <v>2.96</v>
      </c>
      <c r="L27" s="32">
        <f>K27/J27*100</f>
        <v>100</v>
      </c>
      <c r="M27" s="33">
        <v>3</v>
      </c>
    </row>
    <row r="28" spans="1:13" ht="32.25" customHeight="1">
      <c r="A28" s="143" t="s">
        <v>35</v>
      </c>
      <c r="B28" s="16">
        <f>'[1]СВОД всех ГАБС'!J215</f>
        <v>0</v>
      </c>
      <c r="C28" s="144">
        <f>'[1]СВОД всех ГАБС'!K215</f>
        <v>0</v>
      </c>
      <c r="D28" s="16">
        <f>'[1]СВОД всех ГАБС'!J218</f>
        <v>0.7</v>
      </c>
      <c r="E28" s="144">
        <f>'[1]СВОД всех ГАБС'!K218</f>
        <v>0.7</v>
      </c>
      <c r="F28" s="145">
        <f>'[1]СВОД всех ГАБС'!J222</f>
        <v>0</v>
      </c>
      <c r="G28" s="146">
        <f>'[1]СВОД всех ГАБС'!K222</f>
        <v>0</v>
      </c>
      <c r="H28" s="16">
        <f>'[1]СВОД всех ГАБС'!J226</f>
        <v>0</v>
      </c>
      <c r="I28" s="144">
        <f>'[1]СВОД всех ГАБС'!K226</f>
        <v>0</v>
      </c>
      <c r="J28" s="152">
        <f>B28+D28+F28+H28</f>
        <v>0.7</v>
      </c>
      <c r="K28" s="153">
        <f>C28+E28+G28+I28</f>
        <v>0.7</v>
      </c>
      <c r="L28" s="147">
        <f aca="true" t="shared" si="2" ref="L28:L35">K28/J28*100</f>
        <v>100</v>
      </c>
      <c r="M28" s="26">
        <v>3</v>
      </c>
    </row>
    <row r="29" spans="1:13" ht="32.25" customHeight="1">
      <c r="A29" s="143" t="s">
        <v>36</v>
      </c>
      <c r="B29" s="16">
        <f>'[1]СВОД всех ГАБС'!J240</f>
        <v>0</v>
      </c>
      <c r="C29" s="144">
        <f>'[1]СВОД всех ГАБС'!K240</f>
        <v>0</v>
      </c>
      <c r="D29" s="16">
        <f>'[1]СВОД всех ГАБС'!J243</f>
        <v>0.7</v>
      </c>
      <c r="E29" s="144">
        <f>'[1]СВОД всех ГАБС'!K243</f>
        <v>0.7</v>
      </c>
      <c r="F29" s="16">
        <f>'[1]СВОД всех ГАБС'!J247</f>
        <v>0</v>
      </c>
      <c r="G29" s="144">
        <f>'[1]СВОД всех ГАБС'!K247</f>
        <v>0</v>
      </c>
      <c r="H29" s="16">
        <f>'[1]СВОД всех ГАБС'!J251</f>
        <v>0</v>
      </c>
      <c r="I29" s="144">
        <f>'[1]СВОД всех ГАБС'!K251</f>
        <v>0</v>
      </c>
      <c r="J29" s="152">
        <f aca="true" t="shared" si="3" ref="J29:K35">B29+D29+F29+H29</f>
        <v>0.7</v>
      </c>
      <c r="K29" s="153">
        <f t="shared" si="3"/>
        <v>0.7</v>
      </c>
      <c r="L29" s="147">
        <f t="shared" si="2"/>
        <v>100</v>
      </c>
      <c r="M29" s="26">
        <v>3</v>
      </c>
    </row>
    <row r="30" spans="1:13" ht="32.25" customHeight="1">
      <c r="A30" s="143" t="s">
        <v>37</v>
      </c>
      <c r="B30" s="16">
        <f>'[1]СВОД всех ГАБС'!J265</f>
        <v>0</v>
      </c>
      <c r="C30" s="144">
        <f>'[1]СВОД всех ГАБС'!K265</f>
        <v>0</v>
      </c>
      <c r="D30" s="16">
        <f>'[1]СВОД всех ГАБС'!J268</f>
        <v>0.7</v>
      </c>
      <c r="E30" s="144">
        <f>'[1]СВОД всех ГАБС'!K268</f>
        <v>0.7</v>
      </c>
      <c r="F30" s="16">
        <f>'[1]СВОД всех ГАБС'!J272</f>
        <v>0</v>
      </c>
      <c r="G30" s="144">
        <f>'[1]СВОД всех ГАБС'!K272</f>
        <v>0</v>
      </c>
      <c r="H30" s="16">
        <f>'[1]СВОД всех ГАБС'!J276</f>
        <v>0</v>
      </c>
      <c r="I30" s="144">
        <f>'[1]СВОД всех ГАБС'!K276</f>
        <v>0</v>
      </c>
      <c r="J30" s="152">
        <f t="shared" si="3"/>
        <v>0.7</v>
      </c>
      <c r="K30" s="153">
        <f t="shared" si="3"/>
        <v>0.7</v>
      </c>
      <c r="L30" s="147">
        <f t="shared" si="2"/>
        <v>100</v>
      </c>
      <c r="M30" s="26">
        <v>3</v>
      </c>
    </row>
    <row r="31" spans="1:13" ht="32.25" customHeight="1">
      <c r="A31" s="143" t="s">
        <v>38</v>
      </c>
      <c r="B31" s="16">
        <f>'[1]СВОД всех ГАБС'!J290</f>
        <v>0</v>
      </c>
      <c r="C31" s="144">
        <f>'[1]СВОД всех ГАБС'!K290</f>
        <v>0</v>
      </c>
      <c r="D31" s="16">
        <f>'[1]СВОД всех ГАБС'!J293</f>
        <v>0.7</v>
      </c>
      <c r="E31" s="144">
        <f>'[1]СВОД всех ГАБС'!K293</f>
        <v>0.7</v>
      </c>
      <c r="F31" s="16">
        <f>'[1]СВОД всех ГАБС'!J297</f>
        <v>0</v>
      </c>
      <c r="G31" s="144">
        <f>'[1]СВОД всех ГАБС'!K297</f>
        <v>0</v>
      </c>
      <c r="H31" s="16">
        <f>'[1]СВОД всех ГАБС'!J301</f>
        <v>0</v>
      </c>
      <c r="I31" s="144">
        <f>'[1]СВОД всех ГАБС'!K301</f>
        <v>0</v>
      </c>
      <c r="J31" s="152">
        <f t="shared" si="3"/>
        <v>0.7</v>
      </c>
      <c r="K31" s="153">
        <f t="shared" si="3"/>
        <v>0.7</v>
      </c>
      <c r="L31" s="147">
        <f t="shared" si="2"/>
        <v>100</v>
      </c>
      <c r="M31" s="26">
        <v>3</v>
      </c>
    </row>
    <row r="32" spans="1:13" ht="32.25" customHeight="1">
      <c r="A32" s="143" t="s">
        <v>39</v>
      </c>
      <c r="B32" s="16">
        <f>'[1]СВОД всех ГАБС'!J315</f>
        <v>0</v>
      </c>
      <c r="C32" s="144">
        <f>'[1]СВОД всех ГАБС'!K315</f>
        <v>0</v>
      </c>
      <c r="D32" s="16">
        <f>'[1]СВОД всех ГАБС'!J318</f>
        <v>0.7</v>
      </c>
      <c r="E32" s="144">
        <f>'[1]СВОД всех ГАБС'!K318</f>
        <v>0.7</v>
      </c>
      <c r="F32" s="145">
        <f>'[1]СВОД всех ГАБС'!J322</f>
        <v>0</v>
      </c>
      <c r="G32" s="146">
        <f>'[1]СВОД всех ГАБС'!K322</f>
        <v>0</v>
      </c>
      <c r="H32" s="16">
        <f>'[1]СВОД всех ГАБС'!J326</f>
        <v>0</v>
      </c>
      <c r="I32" s="144">
        <f>'[1]СВОД всех ГАБС'!K326</f>
        <v>0</v>
      </c>
      <c r="J32" s="152">
        <f t="shared" si="3"/>
        <v>0.7</v>
      </c>
      <c r="K32" s="153">
        <f t="shared" si="3"/>
        <v>0.7</v>
      </c>
      <c r="L32" s="147">
        <f t="shared" si="2"/>
        <v>100</v>
      </c>
      <c r="M32" s="26">
        <v>3</v>
      </c>
    </row>
    <row r="33" spans="1:13" ht="32.25" customHeight="1">
      <c r="A33" s="143" t="s">
        <v>40</v>
      </c>
      <c r="B33" s="16">
        <f>'[1]СВОД всех ГАБС'!J340</f>
        <v>0</v>
      </c>
      <c r="C33" s="144">
        <f>'[1]СВОД всех ГАБС'!K340</f>
        <v>0</v>
      </c>
      <c r="D33" s="16">
        <f>'[1]СВОД всех ГАБС'!J343</f>
        <v>0.7</v>
      </c>
      <c r="E33" s="144">
        <f>'[1]СВОД всех ГАБС'!K343</f>
        <v>0.7</v>
      </c>
      <c r="F33" s="16">
        <f>'[1]СВОД всех ГАБС'!J347</f>
        <v>0</v>
      </c>
      <c r="G33" s="144">
        <f>'[1]СВОД всех ГАБС'!K347</f>
        <v>0</v>
      </c>
      <c r="H33" s="16">
        <f>'[1]СВОД всех ГАБС'!J351</f>
        <v>0</v>
      </c>
      <c r="I33" s="144">
        <f>'[1]СВОД всех ГАБС'!K351</f>
        <v>0</v>
      </c>
      <c r="J33" s="152">
        <f t="shared" si="3"/>
        <v>0.7</v>
      </c>
      <c r="K33" s="153">
        <f t="shared" si="3"/>
        <v>0.7</v>
      </c>
      <c r="L33" s="147">
        <f t="shared" si="2"/>
        <v>100</v>
      </c>
      <c r="M33" s="26">
        <v>3</v>
      </c>
    </row>
    <row r="34" spans="1:13" ht="32.25" customHeight="1">
      <c r="A34" s="143" t="s">
        <v>41</v>
      </c>
      <c r="B34" s="16">
        <f>'[1]СВОД всех ГАБС'!J365</f>
        <v>0</v>
      </c>
      <c r="C34" s="144">
        <f>'[1]СВОД всех ГАБС'!K365</f>
        <v>0</v>
      </c>
      <c r="D34" s="16">
        <f>'[1]СВОД всех ГАБС'!J368</f>
        <v>0.7</v>
      </c>
      <c r="E34" s="144">
        <f>'[1]СВОД всех ГАБС'!K368</f>
        <v>0.7</v>
      </c>
      <c r="F34" s="16">
        <f>'[1]СВОД всех ГАБС'!J372</f>
        <v>0</v>
      </c>
      <c r="G34" s="144">
        <f>'[1]СВОД всех ГАБС'!K372</f>
        <v>0</v>
      </c>
      <c r="H34" s="16">
        <f>'[1]СВОД всех ГАБС'!J376</f>
        <v>0</v>
      </c>
      <c r="I34" s="144">
        <f>'[1]СВОД всех ГАБС'!K376</f>
        <v>0</v>
      </c>
      <c r="J34" s="152">
        <f t="shared" si="3"/>
        <v>0.7</v>
      </c>
      <c r="K34" s="153">
        <f t="shared" si="3"/>
        <v>0.7</v>
      </c>
      <c r="L34" s="147">
        <f t="shared" si="2"/>
        <v>100</v>
      </c>
      <c r="M34" s="26">
        <v>3</v>
      </c>
    </row>
    <row r="35" spans="1:13" ht="32.25" customHeight="1" thickBot="1">
      <c r="A35" s="148" t="s">
        <v>42</v>
      </c>
      <c r="B35" s="27">
        <f>'[1]СВОД всех ГАБС'!J390</f>
        <v>0</v>
      </c>
      <c r="C35" s="149">
        <f>'[1]СВОД всех ГАБС'!K390</f>
        <v>0</v>
      </c>
      <c r="D35" s="27">
        <f>'[1]СВОД всех ГАБС'!J393</f>
        <v>1.7500000000000002</v>
      </c>
      <c r="E35" s="149">
        <f>'[1]СВОД всех ГАБС'!K393</f>
        <v>1.393</v>
      </c>
      <c r="F35" s="27">
        <f>'[1]СВОД всех ГАБС'!J397</f>
        <v>0</v>
      </c>
      <c r="G35" s="149">
        <f>'[1]СВОД всех ГАБС'!K397</f>
        <v>0</v>
      </c>
      <c r="H35" s="27">
        <f>'[1]СВОД всех ГАБС'!J401</f>
        <v>0</v>
      </c>
      <c r="I35" s="149">
        <f>'[1]СВОД всех ГАБС'!K401</f>
        <v>0</v>
      </c>
      <c r="J35" s="154">
        <f t="shared" si="3"/>
        <v>1.7500000000000002</v>
      </c>
      <c r="K35" s="155">
        <f t="shared" si="3"/>
        <v>1.393</v>
      </c>
      <c r="L35" s="150">
        <f t="shared" si="2"/>
        <v>79.6</v>
      </c>
      <c r="M35" s="151">
        <v>3</v>
      </c>
    </row>
  </sheetData>
  <sheetProtection/>
  <mergeCells count="16">
    <mergeCell ref="A1:A5"/>
    <mergeCell ref="B1:I1"/>
    <mergeCell ref="J1:K2"/>
    <mergeCell ref="L1:L5"/>
    <mergeCell ref="M1:M5"/>
    <mergeCell ref="B2:I2"/>
    <mergeCell ref="B3:C3"/>
    <mergeCell ref="D3:E3"/>
    <mergeCell ref="F3:G3"/>
    <mergeCell ref="H3:I3"/>
    <mergeCell ref="J3:J5"/>
    <mergeCell ref="K3:K5"/>
    <mergeCell ref="B4:C4"/>
    <mergeCell ref="D4:E4"/>
    <mergeCell ref="F4:G4"/>
    <mergeCell ref="H4:I4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Y863"/>
  <sheetViews>
    <sheetView zoomScale="80" zoomScaleNormal="80" zoomScaleSheetLayoutView="70" zoomScalePageLayoutView="0" workbookViewId="0" topLeftCell="A4">
      <selection activeCell="A21" sqref="A21"/>
    </sheetView>
  </sheetViews>
  <sheetFormatPr defaultColWidth="9.140625" defaultRowHeight="15"/>
  <cols>
    <col min="1" max="1" width="12.421875" style="86" customWidth="1"/>
    <col min="2" max="2" width="7.140625" style="86" customWidth="1"/>
    <col min="3" max="4" width="6.7109375" style="86" customWidth="1"/>
    <col min="5" max="7" width="8.57421875" style="86" customWidth="1"/>
    <col min="8" max="8" width="8.00390625" style="87" customWidth="1"/>
    <col min="9" max="10" width="8.00390625" style="86" customWidth="1"/>
    <col min="11" max="11" width="9.00390625" style="87" customWidth="1"/>
    <col min="12" max="13" width="9.00390625" style="86" customWidth="1"/>
    <col min="14" max="14" width="9.00390625" style="87" customWidth="1"/>
    <col min="15" max="16" width="9.00390625" style="86" customWidth="1"/>
    <col min="17" max="17" width="8.140625" style="87" customWidth="1"/>
    <col min="18" max="19" width="8.140625" style="86" customWidth="1"/>
    <col min="20" max="20" width="8.7109375" style="87" customWidth="1"/>
    <col min="21" max="21" width="5.8515625" style="86" customWidth="1"/>
    <col min="22" max="22" width="7.140625" style="86" customWidth="1"/>
    <col min="23" max="23" width="8.00390625" style="87" customWidth="1"/>
    <col min="24" max="25" width="8.00390625" style="86" customWidth="1"/>
    <col min="26" max="26" width="11.57421875" style="87" customWidth="1"/>
    <col min="27" max="27" width="7.00390625" style="86" customWidth="1"/>
    <col min="28" max="28" width="7.7109375" style="86" customWidth="1"/>
    <col min="29" max="29" width="7.421875" style="87" customWidth="1"/>
    <col min="30" max="31" width="7.421875" style="86" customWidth="1"/>
    <col min="32" max="32" width="8.8515625" style="87" customWidth="1"/>
    <col min="33" max="34" width="8.8515625" style="86" customWidth="1"/>
    <col min="35" max="35" width="9.140625" style="86" customWidth="1"/>
    <col min="36" max="36" width="9.28125" style="86" customWidth="1"/>
    <col min="37" max="38" width="12.140625" style="88" customWidth="1"/>
    <col min="39" max="39" width="12.57421875" style="64" bestFit="1" customWidth="1"/>
    <col min="40" max="45" width="9.140625" style="64" customWidth="1"/>
    <col min="46" max="100" width="9.140625" style="61" customWidth="1"/>
    <col min="101" max="103" width="9.140625" style="64" customWidth="1"/>
    <col min="104" max="228" width="9.140625" style="86" customWidth="1"/>
    <col min="229" max="229" width="15.140625" style="86" customWidth="1"/>
    <col min="230" max="230" width="1.28515625" style="86" customWidth="1"/>
    <col min="231" max="231" width="5.7109375" style="86" customWidth="1"/>
    <col min="232" max="234" width="6.7109375" style="86" customWidth="1"/>
    <col min="235" max="235" width="4.57421875" style="86" customWidth="1"/>
    <col min="236" max="236" width="6.140625" style="86" customWidth="1"/>
    <col min="237" max="237" width="7.00390625" style="86" customWidth="1"/>
    <col min="238" max="238" width="3.8515625" style="86" customWidth="1"/>
    <col min="239" max="239" width="6.140625" style="86" customWidth="1"/>
    <col min="240" max="240" width="7.7109375" style="86" customWidth="1"/>
    <col min="241" max="241" width="4.140625" style="86" customWidth="1"/>
    <col min="242" max="242" width="6.8515625" style="86" customWidth="1"/>
    <col min="243" max="243" width="4.8515625" style="86" customWidth="1"/>
    <col min="244" max="244" width="3.57421875" style="86" customWidth="1"/>
    <col min="245" max="245" width="6.8515625" style="86" customWidth="1"/>
    <col min="246" max="246" width="7.140625" style="86" customWidth="1"/>
    <col min="247" max="247" width="5.140625" style="86" customWidth="1"/>
    <col min="248" max="248" width="6.57421875" style="86" customWidth="1"/>
    <col min="249" max="249" width="7.421875" style="86" customWidth="1"/>
    <col min="250" max="250" width="4.7109375" style="86" customWidth="1"/>
    <col min="251" max="251" width="7.140625" style="86" customWidth="1"/>
    <col min="252" max="252" width="6.57421875" style="86" customWidth="1"/>
    <col min="253" max="253" width="4.7109375" style="86" customWidth="1"/>
    <col min="254" max="254" width="8.00390625" style="86" customWidth="1"/>
    <col min="255" max="255" width="5.8515625" style="86" customWidth="1"/>
    <col min="256" max="16384" width="4.7109375" style="86" customWidth="1"/>
  </cols>
  <sheetData>
    <row r="1" spans="1:103" s="42" customFormat="1" ht="15.75" customHeight="1">
      <c r="A1" s="193" t="s">
        <v>0</v>
      </c>
      <c r="B1" s="198" t="s">
        <v>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40"/>
      <c r="AN1" s="40"/>
      <c r="AO1" s="40"/>
      <c r="AP1" s="40"/>
      <c r="AQ1" s="40"/>
      <c r="AR1" s="40"/>
      <c r="AS1" s="40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0"/>
      <c r="CX1" s="40"/>
      <c r="CY1" s="40"/>
    </row>
    <row r="2" spans="1:38" s="41" customFormat="1" ht="50.25" customHeight="1">
      <c r="A2" s="193"/>
      <c r="B2" s="199" t="s">
        <v>43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3" t="s">
        <v>44</v>
      </c>
      <c r="AJ2" s="193"/>
      <c r="AK2" s="188" t="s">
        <v>45</v>
      </c>
      <c r="AL2" s="188"/>
    </row>
    <row r="3" spans="1:38" s="41" customFormat="1" ht="55.5" customHeight="1">
      <c r="A3" s="193"/>
      <c r="B3" s="193" t="s">
        <v>46</v>
      </c>
      <c r="C3" s="193"/>
      <c r="D3" s="193"/>
      <c r="E3" s="193"/>
      <c r="F3" s="193"/>
      <c r="G3" s="193"/>
      <c r="H3" s="193" t="s">
        <v>47</v>
      </c>
      <c r="I3" s="193"/>
      <c r="J3" s="193"/>
      <c r="K3" s="193"/>
      <c r="L3" s="193"/>
      <c r="M3" s="193"/>
      <c r="N3" s="193"/>
      <c r="O3" s="193"/>
      <c r="P3" s="193"/>
      <c r="Q3" s="193" t="s">
        <v>48</v>
      </c>
      <c r="R3" s="193"/>
      <c r="S3" s="193"/>
      <c r="T3" s="193" t="s">
        <v>49</v>
      </c>
      <c r="U3" s="193"/>
      <c r="V3" s="193"/>
      <c r="W3" s="193" t="s">
        <v>50</v>
      </c>
      <c r="X3" s="193"/>
      <c r="Y3" s="193"/>
      <c r="Z3" s="193" t="s">
        <v>51</v>
      </c>
      <c r="AA3" s="193"/>
      <c r="AB3" s="193"/>
      <c r="AC3" s="193" t="s">
        <v>52</v>
      </c>
      <c r="AD3" s="193"/>
      <c r="AE3" s="193"/>
      <c r="AF3" s="193" t="s">
        <v>53</v>
      </c>
      <c r="AG3" s="193"/>
      <c r="AH3" s="193"/>
      <c r="AI3" s="194" t="s">
        <v>54</v>
      </c>
      <c r="AJ3" s="194" t="s">
        <v>55</v>
      </c>
      <c r="AK3" s="190" t="s">
        <v>56</v>
      </c>
      <c r="AL3" s="190" t="s">
        <v>57</v>
      </c>
    </row>
    <row r="4" spans="1:38" s="41" customFormat="1" ht="94.5" customHeight="1">
      <c r="A4" s="193"/>
      <c r="B4" s="193" t="s">
        <v>58</v>
      </c>
      <c r="C4" s="193"/>
      <c r="D4" s="193"/>
      <c r="E4" s="193" t="s">
        <v>59</v>
      </c>
      <c r="F4" s="193"/>
      <c r="G4" s="193"/>
      <c r="H4" s="193" t="s">
        <v>60</v>
      </c>
      <c r="I4" s="193"/>
      <c r="J4" s="193"/>
      <c r="K4" s="193" t="s">
        <v>61</v>
      </c>
      <c r="L4" s="193"/>
      <c r="M4" s="193"/>
      <c r="N4" s="193" t="s">
        <v>62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5"/>
      <c r="AJ4" s="195"/>
      <c r="AK4" s="191"/>
      <c r="AL4" s="191"/>
    </row>
    <row r="5" spans="1:38" s="41" customFormat="1" ht="15">
      <c r="A5" s="193"/>
      <c r="B5" s="189">
        <v>0.2</v>
      </c>
      <c r="C5" s="189"/>
      <c r="D5" s="189"/>
      <c r="E5" s="189">
        <v>0.1</v>
      </c>
      <c r="F5" s="189"/>
      <c r="G5" s="189"/>
      <c r="H5" s="189">
        <v>0.06</v>
      </c>
      <c r="I5" s="189"/>
      <c r="J5" s="189"/>
      <c r="K5" s="189">
        <v>0.06</v>
      </c>
      <c r="L5" s="189"/>
      <c r="M5" s="189"/>
      <c r="N5" s="189">
        <v>0.12</v>
      </c>
      <c r="O5" s="189"/>
      <c r="P5" s="189"/>
      <c r="Q5" s="189">
        <v>0.05</v>
      </c>
      <c r="R5" s="189"/>
      <c r="S5" s="189"/>
      <c r="T5" s="189">
        <v>0.05</v>
      </c>
      <c r="U5" s="189"/>
      <c r="V5" s="189"/>
      <c r="W5" s="189">
        <v>0.1</v>
      </c>
      <c r="X5" s="189"/>
      <c r="Y5" s="189"/>
      <c r="Z5" s="189">
        <v>0.1</v>
      </c>
      <c r="AA5" s="189"/>
      <c r="AB5" s="189"/>
      <c r="AC5" s="189">
        <v>0.08</v>
      </c>
      <c r="AD5" s="189"/>
      <c r="AE5" s="189"/>
      <c r="AF5" s="189">
        <v>0.08</v>
      </c>
      <c r="AG5" s="189"/>
      <c r="AH5" s="189"/>
      <c r="AI5" s="195"/>
      <c r="AJ5" s="195"/>
      <c r="AK5" s="191"/>
      <c r="AL5" s="191"/>
    </row>
    <row r="6" spans="1:38" s="41" customFormat="1" ht="72.75" customHeight="1" hidden="1">
      <c r="A6" s="193"/>
      <c r="B6" s="188" t="s">
        <v>63</v>
      </c>
      <c r="C6" s="188"/>
      <c r="D6" s="188"/>
      <c r="E6" s="188"/>
      <c r="F6" s="188"/>
      <c r="G6" s="188"/>
      <c r="H6" s="188" t="s">
        <v>64</v>
      </c>
      <c r="I6" s="188"/>
      <c r="J6" s="188"/>
      <c r="K6" s="188"/>
      <c r="L6" s="188"/>
      <c r="M6" s="188"/>
      <c r="N6" s="188" t="s">
        <v>65</v>
      </c>
      <c r="O6" s="188"/>
      <c r="P6" s="188"/>
      <c r="Q6" s="188" t="s">
        <v>66</v>
      </c>
      <c r="R6" s="188"/>
      <c r="S6" s="188"/>
      <c r="T6" s="188" t="s">
        <v>67</v>
      </c>
      <c r="U6" s="188"/>
      <c r="V6" s="188"/>
      <c r="W6" s="188" t="s">
        <v>68</v>
      </c>
      <c r="X6" s="188"/>
      <c r="Y6" s="188"/>
      <c r="Z6" s="188" t="s">
        <v>69</v>
      </c>
      <c r="AA6" s="188"/>
      <c r="AB6" s="188"/>
      <c r="AC6" s="188" t="s">
        <v>70</v>
      </c>
      <c r="AD6" s="188"/>
      <c r="AE6" s="188"/>
      <c r="AF6" s="197" t="s">
        <v>71</v>
      </c>
      <c r="AG6" s="197"/>
      <c r="AH6" s="197"/>
      <c r="AI6" s="195"/>
      <c r="AJ6" s="195"/>
      <c r="AK6" s="191"/>
      <c r="AL6" s="191"/>
    </row>
    <row r="7" spans="1:38" s="46" customFormat="1" ht="32.25" customHeight="1">
      <c r="A7" s="43"/>
      <c r="B7" s="44" t="s">
        <v>72</v>
      </c>
      <c r="C7" s="44" t="s">
        <v>73</v>
      </c>
      <c r="D7" s="44" t="s">
        <v>74</v>
      </c>
      <c r="E7" s="44" t="s">
        <v>72</v>
      </c>
      <c r="F7" s="44" t="s">
        <v>73</v>
      </c>
      <c r="G7" s="44" t="s">
        <v>74</v>
      </c>
      <c r="H7" s="45" t="s">
        <v>72</v>
      </c>
      <c r="I7" s="44" t="s">
        <v>73</v>
      </c>
      <c r="J7" s="44" t="s">
        <v>74</v>
      </c>
      <c r="K7" s="45" t="s">
        <v>72</v>
      </c>
      <c r="L7" s="44" t="s">
        <v>73</v>
      </c>
      <c r="M7" s="44" t="s">
        <v>74</v>
      </c>
      <c r="N7" s="45" t="s">
        <v>75</v>
      </c>
      <c r="O7" s="44" t="s">
        <v>73</v>
      </c>
      <c r="P7" s="44" t="s">
        <v>74</v>
      </c>
      <c r="Q7" s="45" t="s">
        <v>72</v>
      </c>
      <c r="R7" s="44" t="s">
        <v>76</v>
      </c>
      <c r="S7" s="44" t="s">
        <v>74</v>
      </c>
      <c r="T7" s="45" t="s">
        <v>72</v>
      </c>
      <c r="U7" s="44" t="s">
        <v>73</v>
      </c>
      <c r="V7" s="44" t="s">
        <v>74</v>
      </c>
      <c r="W7" s="45" t="s">
        <v>77</v>
      </c>
      <c r="X7" s="44" t="s">
        <v>73</v>
      </c>
      <c r="Y7" s="44" t="s">
        <v>74</v>
      </c>
      <c r="Z7" s="45" t="s">
        <v>78</v>
      </c>
      <c r="AA7" s="44" t="s">
        <v>73</v>
      </c>
      <c r="AB7" s="44" t="s">
        <v>74</v>
      </c>
      <c r="AC7" s="45" t="s">
        <v>72</v>
      </c>
      <c r="AD7" s="44" t="s">
        <v>73</v>
      </c>
      <c r="AE7" s="44" t="s">
        <v>74</v>
      </c>
      <c r="AF7" s="45" t="s">
        <v>72</v>
      </c>
      <c r="AG7" s="44" t="s">
        <v>73</v>
      </c>
      <c r="AH7" s="44" t="s">
        <v>74</v>
      </c>
      <c r="AI7" s="196"/>
      <c r="AJ7" s="196"/>
      <c r="AK7" s="192"/>
      <c r="AL7" s="192"/>
    </row>
    <row r="8" spans="1:41" s="61" customFormat="1" ht="31.5" customHeight="1">
      <c r="A8" s="47" t="s">
        <v>13</v>
      </c>
      <c r="B8" s="48"/>
      <c r="C8" s="49"/>
      <c r="D8" s="50"/>
      <c r="E8" s="51">
        <v>1.3</v>
      </c>
      <c r="F8" s="52">
        <v>5</v>
      </c>
      <c r="G8" s="53">
        <f>F8*$E$5</f>
        <v>0.5</v>
      </c>
      <c r="H8" s="54">
        <v>50</v>
      </c>
      <c r="I8" s="55">
        <v>1</v>
      </c>
      <c r="J8" s="56">
        <f>I8*$H$5</f>
        <v>0.06</v>
      </c>
      <c r="K8" s="51">
        <v>100</v>
      </c>
      <c r="L8" s="52">
        <v>5</v>
      </c>
      <c r="M8" s="53">
        <f>L8*$K$5</f>
        <v>0.3</v>
      </c>
      <c r="N8" s="51">
        <v>0</v>
      </c>
      <c r="O8" s="52">
        <v>5</v>
      </c>
      <c r="P8" s="53">
        <f>O8*$N$5</f>
        <v>0.6</v>
      </c>
      <c r="Q8" s="51">
        <v>97.9</v>
      </c>
      <c r="R8" s="52">
        <v>5</v>
      </c>
      <c r="S8" s="53">
        <f>R8*$Q$5</f>
        <v>0.25</v>
      </c>
      <c r="T8" s="51">
        <v>99.6</v>
      </c>
      <c r="U8" s="52">
        <v>5</v>
      </c>
      <c r="V8" s="53">
        <f>U8*$T$5</f>
        <v>0.25</v>
      </c>
      <c r="W8" s="51">
        <v>0</v>
      </c>
      <c r="X8" s="52">
        <v>5</v>
      </c>
      <c r="Y8" s="53">
        <f>X8*$W$5</f>
        <v>0.5</v>
      </c>
      <c r="Z8" s="51">
        <v>0</v>
      </c>
      <c r="AA8" s="52">
        <v>5</v>
      </c>
      <c r="AB8" s="53">
        <f>AA8*$Z$5</f>
        <v>0.5</v>
      </c>
      <c r="AC8" s="57"/>
      <c r="AD8" s="58"/>
      <c r="AE8" s="59"/>
      <c r="AF8" s="57"/>
      <c r="AG8" s="58"/>
      <c r="AH8" s="59"/>
      <c r="AI8" s="59">
        <f>5*($E$5+$H$5+$K$5+$N$5+$Q$5+$T$5+$W$5+$Z$5)</f>
        <v>3.1999999999999993</v>
      </c>
      <c r="AJ8" s="59">
        <f>D8+G8+J8+M8+P8+S8+V8+Y8+AB8+AE8+AH8</f>
        <v>2.96</v>
      </c>
      <c r="AK8" s="60">
        <f>AI8*0.35</f>
        <v>1.1199999999999997</v>
      </c>
      <c r="AL8" s="60">
        <f>AJ8*0.35</f>
        <v>1.036</v>
      </c>
      <c r="AO8" s="62"/>
    </row>
    <row r="9" spans="1:100" s="65" customFormat="1" ht="31.5" customHeight="1">
      <c r="A9" s="47" t="s">
        <v>14</v>
      </c>
      <c r="B9" s="63"/>
      <c r="C9" s="47"/>
      <c r="D9" s="59"/>
      <c r="E9" s="51">
        <v>0</v>
      </c>
      <c r="F9" s="52">
        <v>5</v>
      </c>
      <c r="G9" s="53">
        <f>F9*$E$5</f>
        <v>0.5</v>
      </c>
      <c r="H9" s="51">
        <v>100</v>
      </c>
      <c r="I9" s="52">
        <v>5</v>
      </c>
      <c r="J9" s="53">
        <f>I9*$H$5</f>
        <v>0.3</v>
      </c>
      <c r="K9" s="51">
        <v>100</v>
      </c>
      <c r="L9" s="52">
        <v>5</v>
      </c>
      <c r="M9" s="53">
        <f>L9*$K$5</f>
        <v>0.3</v>
      </c>
      <c r="N9" s="51">
        <v>0</v>
      </c>
      <c r="O9" s="52">
        <v>5</v>
      </c>
      <c r="P9" s="53">
        <f>O9*$N$5</f>
        <v>0.6</v>
      </c>
      <c r="Q9" s="51">
        <v>99.6</v>
      </c>
      <c r="R9" s="52">
        <v>5</v>
      </c>
      <c r="S9" s="53">
        <f aca="true" t="shared" si="0" ref="S9:S25">R9*$Q$5</f>
        <v>0.25</v>
      </c>
      <c r="T9" s="51">
        <v>100</v>
      </c>
      <c r="U9" s="52">
        <v>5</v>
      </c>
      <c r="V9" s="53">
        <f>U9*$T$5</f>
        <v>0.25</v>
      </c>
      <c r="W9" s="51">
        <v>0</v>
      </c>
      <c r="X9" s="52">
        <v>5</v>
      </c>
      <c r="Y9" s="53">
        <f>X9*$W$5</f>
        <v>0.5</v>
      </c>
      <c r="Z9" s="51">
        <v>0</v>
      </c>
      <c r="AA9" s="52">
        <v>5</v>
      </c>
      <c r="AB9" s="53">
        <f aca="true" t="shared" si="1" ref="AB9:AB25">AA9*$Z$5</f>
        <v>0.5</v>
      </c>
      <c r="AC9" s="57"/>
      <c r="AD9" s="58"/>
      <c r="AE9" s="59"/>
      <c r="AF9" s="57"/>
      <c r="AG9" s="58"/>
      <c r="AH9" s="59"/>
      <c r="AI9" s="59">
        <f>5*($E$5+$H$5+$K$5+$N$5+$Q$5+$T$5+$W$5+$Z$5)</f>
        <v>3.1999999999999993</v>
      </c>
      <c r="AJ9" s="59">
        <f aca="true" t="shared" si="2" ref="AJ9:AJ24">D9+G9+J9+M9+P9+S9+V9+Y9+AB9+AE9+AH9</f>
        <v>3.2</v>
      </c>
      <c r="AK9" s="60">
        <f>AI9*0.35</f>
        <v>1.1199999999999997</v>
      </c>
      <c r="AL9" s="60">
        <f aca="true" t="shared" si="3" ref="AL9:AL24">AJ9*0.35</f>
        <v>1.1199999999999999</v>
      </c>
      <c r="AM9" s="64"/>
      <c r="AN9" s="64"/>
      <c r="AO9" s="62"/>
      <c r="AP9" s="64"/>
      <c r="AQ9" s="64"/>
      <c r="AR9" s="64"/>
      <c r="AS9" s="64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</row>
    <row r="10" spans="1:41" s="61" customFormat="1" ht="31.5" customHeight="1">
      <c r="A10" s="47" t="s">
        <v>15</v>
      </c>
      <c r="B10" s="63"/>
      <c r="C10" s="47"/>
      <c r="D10" s="59"/>
      <c r="E10" s="51">
        <v>0</v>
      </c>
      <c r="F10" s="52">
        <v>5</v>
      </c>
      <c r="G10" s="53">
        <f>F10*$E$5</f>
        <v>0.5</v>
      </c>
      <c r="H10" s="51">
        <v>100</v>
      </c>
      <c r="I10" s="52">
        <v>5</v>
      </c>
      <c r="J10" s="53">
        <f>I10*$H$5</f>
        <v>0.3</v>
      </c>
      <c r="K10" s="51">
        <v>100</v>
      </c>
      <c r="L10" s="52">
        <v>5</v>
      </c>
      <c r="M10" s="53">
        <f>L10*$K$5</f>
        <v>0.3</v>
      </c>
      <c r="N10" s="51">
        <v>0</v>
      </c>
      <c r="O10" s="52">
        <v>5</v>
      </c>
      <c r="P10" s="53">
        <f aca="true" t="shared" si="4" ref="P10:P25">O10*$N$5</f>
        <v>0.6</v>
      </c>
      <c r="Q10" s="51">
        <v>99.9</v>
      </c>
      <c r="R10" s="52">
        <v>5</v>
      </c>
      <c r="S10" s="53">
        <f t="shared" si="0"/>
        <v>0.25</v>
      </c>
      <c r="T10" s="51">
        <v>99.7</v>
      </c>
      <c r="U10" s="52">
        <v>5</v>
      </c>
      <c r="V10" s="53">
        <f aca="true" t="shared" si="5" ref="V10:V25">U10*$T$5</f>
        <v>0.25</v>
      </c>
      <c r="W10" s="51">
        <v>0</v>
      </c>
      <c r="X10" s="52">
        <v>5</v>
      </c>
      <c r="Y10" s="53">
        <f aca="true" t="shared" si="6" ref="Y10:Y25">X10*$W$5</f>
        <v>0.5</v>
      </c>
      <c r="Z10" s="51">
        <v>0</v>
      </c>
      <c r="AA10" s="52">
        <v>5</v>
      </c>
      <c r="AB10" s="53">
        <f t="shared" si="1"/>
        <v>0.5</v>
      </c>
      <c r="AC10" s="57"/>
      <c r="AD10" s="58"/>
      <c r="AE10" s="59"/>
      <c r="AF10" s="57"/>
      <c r="AG10" s="58"/>
      <c r="AH10" s="59"/>
      <c r="AI10" s="59">
        <f>5*($E$5+$H$5+$K$5+$N$5+$Q$5+$T$5+$W$5+$Z$5)</f>
        <v>3.1999999999999993</v>
      </c>
      <c r="AJ10" s="59">
        <f t="shared" si="2"/>
        <v>3.2</v>
      </c>
      <c r="AK10" s="60">
        <f aca="true" t="shared" si="7" ref="AK10:AK25">AI10*0.35</f>
        <v>1.1199999999999997</v>
      </c>
      <c r="AL10" s="60">
        <f t="shared" si="3"/>
        <v>1.1199999999999999</v>
      </c>
      <c r="AO10" s="62"/>
    </row>
    <row r="11" spans="1:100" s="67" customFormat="1" ht="31.5" customHeight="1">
      <c r="A11" s="47" t="s">
        <v>16</v>
      </c>
      <c r="B11" s="63"/>
      <c r="C11" s="47"/>
      <c r="D11" s="59"/>
      <c r="E11" s="51">
        <v>0</v>
      </c>
      <c r="F11" s="52">
        <v>5</v>
      </c>
      <c r="G11" s="53">
        <f>F11*$E$5</f>
        <v>0.5</v>
      </c>
      <c r="H11" s="57"/>
      <c r="I11" s="47"/>
      <c r="J11" s="59"/>
      <c r="K11" s="57"/>
      <c r="L11" s="47"/>
      <c r="M11" s="59"/>
      <c r="N11" s="57"/>
      <c r="O11" s="66"/>
      <c r="P11" s="59"/>
      <c r="Q11" s="57"/>
      <c r="R11" s="47"/>
      <c r="S11" s="59"/>
      <c r="T11" s="57"/>
      <c r="U11" s="47"/>
      <c r="V11" s="59"/>
      <c r="W11" s="51">
        <v>0</v>
      </c>
      <c r="X11" s="52">
        <v>5</v>
      </c>
      <c r="Y11" s="53">
        <f t="shared" si="6"/>
        <v>0.5</v>
      </c>
      <c r="Z11" s="51">
        <v>0</v>
      </c>
      <c r="AA11" s="52">
        <v>5</v>
      </c>
      <c r="AB11" s="53">
        <f t="shared" si="1"/>
        <v>0.5</v>
      </c>
      <c r="AC11" s="57"/>
      <c r="AD11" s="58"/>
      <c r="AE11" s="59"/>
      <c r="AF11" s="57"/>
      <c r="AG11" s="58"/>
      <c r="AH11" s="59"/>
      <c r="AI11" s="59">
        <f>5*($E$5+$W$5+$Z$5)</f>
        <v>1.5000000000000002</v>
      </c>
      <c r="AJ11" s="59">
        <f t="shared" si="2"/>
        <v>1.5</v>
      </c>
      <c r="AK11" s="60">
        <f t="shared" si="7"/>
        <v>0.525</v>
      </c>
      <c r="AL11" s="60">
        <f t="shared" si="3"/>
        <v>0.5249999999999999</v>
      </c>
      <c r="AM11" s="64"/>
      <c r="AN11" s="64"/>
      <c r="AO11" s="62"/>
      <c r="AP11" s="64"/>
      <c r="AQ11" s="64"/>
      <c r="AR11" s="64"/>
      <c r="AS11" s="64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</row>
    <row r="12" spans="1:100" s="67" customFormat="1" ht="31.5" customHeight="1">
      <c r="A12" s="47" t="s">
        <v>17</v>
      </c>
      <c r="B12" s="63"/>
      <c r="C12" s="58"/>
      <c r="D12" s="59"/>
      <c r="E12" s="55">
        <v>31.1</v>
      </c>
      <c r="F12" s="68">
        <v>1</v>
      </c>
      <c r="G12" s="69">
        <f aca="true" t="shared" si="8" ref="G12:G25">F12*$E$5</f>
        <v>0.1</v>
      </c>
      <c r="H12" s="54">
        <v>60</v>
      </c>
      <c r="I12" s="55">
        <v>1</v>
      </c>
      <c r="J12" s="56">
        <f aca="true" t="shared" si="9" ref="J12:J25">I12*$H$5</f>
        <v>0.06</v>
      </c>
      <c r="K12" s="51">
        <v>100</v>
      </c>
      <c r="L12" s="52">
        <v>5</v>
      </c>
      <c r="M12" s="53">
        <f aca="true" t="shared" si="10" ref="M12:M25">L12*$K$5</f>
        <v>0.3</v>
      </c>
      <c r="N12" s="51">
        <v>0</v>
      </c>
      <c r="O12" s="52">
        <v>5</v>
      </c>
      <c r="P12" s="53">
        <f>O12*$N$5</f>
        <v>0.6</v>
      </c>
      <c r="Q12" s="54">
        <v>76.2</v>
      </c>
      <c r="R12" s="55">
        <v>1</v>
      </c>
      <c r="S12" s="56">
        <f t="shared" si="0"/>
        <v>0.05</v>
      </c>
      <c r="T12" s="51">
        <v>100</v>
      </c>
      <c r="U12" s="52">
        <v>5</v>
      </c>
      <c r="V12" s="53">
        <f t="shared" si="5"/>
        <v>0.25</v>
      </c>
      <c r="W12" s="51">
        <v>0</v>
      </c>
      <c r="X12" s="52">
        <v>5</v>
      </c>
      <c r="Y12" s="53">
        <f t="shared" si="6"/>
        <v>0.5</v>
      </c>
      <c r="Z12" s="51">
        <v>0</v>
      </c>
      <c r="AA12" s="52">
        <v>5</v>
      </c>
      <c r="AB12" s="53">
        <f t="shared" si="1"/>
        <v>0.5</v>
      </c>
      <c r="AC12" s="70"/>
      <c r="AD12" s="71"/>
      <c r="AE12" s="72"/>
      <c r="AF12" s="51">
        <v>100</v>
      </c>
      <c r="AG12" s="52">
        <v>5</v>
      </c>
      <c r="AH12" s="53">
        <f>AG12*$AF$5</f>
        <v>0.4</v>
      </c>
      <c r="AI12" s="59">
        <f>5*($E$5+$H$5+$K$5+$N$5+$Q$5+$T$5+$W$5+$Z$5+$AF$5)</f>
        <v>3.599999999999999</v>
      </c>
      <c r="AJ12" s="59">
        <f t="shared" si="2"/>
        <v>2.7600000000000002</v>
      </c>
      <c r="AK12" s="60">
        <f t="shared" si="7"/>
        <v>1.2599999999999996</v>
      </c>
      <c r="AL12" s="60">
        <f t="shared" si="3"/>
        <v>0.966</v>
      </c>
      <c r="AM12" s="64"/>
      <c r="AN12" s="64"/>
      <c r="AO12" s="62"/>
      <c r="AP12" s="64"/>
      <c r="AQ12" s="64"/>
      <c r="AR12" s="64"/>
      <c r="AS12" s="64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1:100" s="67" customFormat="1" ht="31.5" customHeight="1">
      <c r="A13" s="47" t="s">
        <v>18</v>
      </c>
      <c r="B13" s="63"/>
      <c r="C13" s="47"/>
      <c r="D13" s="59"/>
      <c r="E13" s="51">
        <v>0.1</v>
      </c>
      <c r="F13" s="52">
        <v>5</v>
      </c>
      <c r="G13" s="53">
        <f t="shared" si="8"/>
        <v>0.5</v>
      </c>
      <c r="H13" s="51">
        <v>100</v>
      </c>
      <c r="I13" s="52">
        <v>5</v>
      </c>
      <c r="J13" s="53">
        <f t="shared" si="9"/>
        <v>0.3</v>
      </c>
      <c r="K13" s="51">
        <v>100</v>
      </c>
      <c r="L13" s="52">
        <v>5</v>
      </c>
      <c r="M13" s="53">
        <f>L13*$K$5</f>
        <v>0.3</v>
      </c>
      <c r="N13" s="54">
        <v>7</v>
      </c>
      <c r="O13" s="55">
        <v>1</v>
      </c>
      <c r="P13" s="56">
        <f t="shared" si="4"/>
        <v>0.12</v>
      </c>
      <c r="Q13" s="51">
        <v>98.7</v>
      </c>
      <c r="R13" s="52">
        <v>5</v>
      </c>
      <c r="S13" s="53">
        <f t="shared" si="0"/>
        <v>0.25</v>
      </c>
      <c r="T13" s="51">
        <v>99.7</v>
      </c>
      <c r="U13" s="52">
        <v>5</v>
      </c>
      <c r="V13" s="53">
        <f t="shared" si="5"/>
        <v>0.25</v>
      </c>
      <c r="W13" s="51">
        <v>0</v>
      </c>
      <c r="X13" s="52">
        <v>5</v>
      </c>
      <c r="Y13" s="53">
        <f t="shared" si="6"/>
        <v>0.5</v>
      </c>
      <c r="Z13" s="51">
        <v>0</v>
      </c>
      <c r="AA13" s="52">
        <v>5</v>
      </c>
      <c r="AB13" s="53">
        <f t="shared" si="1"/>
        <v>0.5</v>
      </c>
      <c r="AC13" s="57"/>
      <c r="AD13" s="59"/>
      <c r="AE13" s="59"/>
      <c r="AF13" s="51">
        <v>100</v>
      </c>
      <c r="AG13" s="52">
        <v>5</v>
      </c>
      <c r="AH13" s="53">
        <f aca="true" t="shared" si="11" ref="AH13:AH26">AG13*$AF$5</f>
        <v>0.4</v>
      </c>
      <c r="AI13" s="59">
        <f>5*($E$5+$H$5+$K$5+$N$5+$Q$5+$T$5+$W$5+$Z$5+$AF$5)</f>
        <v>3.599999999999999</v>
      </c>
      <c r="AJ13" s="59">
        <f t="shared" si="2"/>
        <v>3.12</v>
      </c>
      <c r="AK13" s="60">
        <f t="shared" si="7"/>
        <v>1.2599999999999996</v>
      </c>
      <c r="AL13" s="60">
        <f t="shared" si="3"/>
        <v>1.0919999999999999</v>
      </c>
      <c r="AM13" s="64"/>
      <c r="AN13" s="64"/>
      <c r="AO13" s="62"/>
      <c r="AP13" s="64"/>
      <c r="AQ13" s="64"/>
      <c r="AR13" s="64"/>
      <c r="AS13" s="64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</row>
    <row r="14" spans="1:100" s="67" customFormat="1" ht="31.5" customHeight="1">
      <c r="A14" s="47" t="s">
        <v>19</v>
      </c>
      <c r="B14" s="51">
        <v>0</v>
      </c>
      <c r="C14" s="52">
        <v>5</v>
      </c>
      <c r="D14" s="53">
        <f>C14*$B$5</f>
        <v>1</v>
      </c>
      <c r="E14" s="51">
        <v>0</v>
      </c>
      <c r="F14" s="52">
        <v>5</v>
      </c>
      <c r="G14" s="53">
        <f t="shared" si="8"/>
        <v>0.5</v>
      </c>
      <c r="H14" s="54">
        <v>87.5</v>
      </c>
      <c r="I14" s="55">
        <v>1</v>
      </c>
      <c r="J14" s="56">
        <f>I14*$H$5</f>
        <v>0.06</v>
      </c>
      <c r="K14" s="54">
        <v>98.1</v>
      </c>
      <c r="L14" s="55">
        <v>1</v>
      </c>
      <c r="M14" s="56">
        <f t="shared" si="10"/>
        <v>0.06</v>
      </c>
      <c r="N14" s="54">
        <v>9</v>
      </c>
      <c r="O14" s="55">
        <v>1</v>
      </c>
      <c r="P14" s="56">
        <f t="shared" si="4"/>
        <v>0.12</v>
      </c>
      <c r="Q14" s="51">
        <v>98.8</v>
      </c>
      <c r="R14" s="52">
        <v>5</v>
      </c>
      <c r="S14" s="53">
        <f t="shared" si="0"/>
        <v>0.25</v>
      </c>
      <c r="T14" s="51">
        <v>98.6</v>
      </c>
      <c r="U14" s="52">
        <v>5</v>
      </c>
      <c r="V14" s="53">
        <f t="shared" si="5"/>
        <v>0.25</v>
      </c>
      <c r="W14" s="51">
        <v>0</v>
      </c>
      <c r="X14" s="52">
        <v>5</v>
      </c>
      <c r="Y14" s="53">
        <f t="shared" si="6"/>
        <v>0.5</v>
      </c>
      <c r="Z14" s="51">
        <v>0</v>
      </c>
      <c r="AA14" s="52">
        <v>5</v>
      </c>
      <c r="AB14" s="53">
        <f t="shared" si="1"/>
        <v>0.5</v>
      </c>
      <c r="AC14" s="51">
        <v>1.5</v>
      </c>
      <c r="AD14" s="52">
        <v>5</v>
      </c>
      <c r="AE14" s="53">
        <f>AD14*$AC$5</f>
        <v>0.4</v>
      </c>
      <c r="AF14" s="51">
        <v>100</v>
      </c>
      <c r="AG14" s="52">
        <v>5</v>
      </c>
      <c r="AH14" s="53">
        <f t="shared" si="11"/>
        <v>0.4</v>
      </c>
      <c r="AI14" s="59">
        <f>5*($B$5+$E$5+$H$5+$K$5+$N$5+$Q$5+$T$5+$W$5+$AC$5+$AF$5+$Z$5)</f>
        <v>5</v>
      </c>
      <c r="AJ14" s="59">
        <f t="shared" si="2"/>
        <v>4.04</v>
      </c>
      <c r="AK14" s="60">
        <f t="shared" si="7"/>
        <v>1.75</v>
      </c>
      <c r="AL14" s="60">
        <f t="shared" si="3"/>
        <v>1.414</v>
      </c>
      <c r="AM14" s="64"/>
      <c r="AN14" s="64"/>
      <c r="AO14" s="62"/>
      <c r="AP14" s="64"/>
      <c r="AQ14" s="64"/>
      <c r="AR14" s="64"/>
      <c r="AS14" s="64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</row>
    <row r="15" spans="1:41" s="77" customFormat="1" ht="31.5" customHeight="1">
      <c r="A15" s="47" t="s">
        <v>20</v>
      </c>
      <c r="B15" s="73">
        <v>9.3</v>
      </c>
      <c r="C15" s="74">
        <v>4</v>
      </c>
      <c r="D15" s="75">
        <f>C15*$B$5</f>
        <v>0.8</v>
      </c>
      <c r="E15" s="73">
        <v>9.5</v>
      </c>
      <c r="F15" s="74">
        <v>4</v>
      </c>
      <c r="G15" s="76">
        <f t="shared" si="8"/>
        <v>0.4</v>
      </c>
      <c r="H15" s="54">
        <v>56.3</v>
      </c>
      <c r="I15" s="55">
        <v>1</v>
      </c>
      <c r="J15" s="56">
        <f t="shared" si="9"/>
        <v>0.06</v>
      </c>
      <c r="K15" s="51">
        <v>100</v>
      </c>
      <c r="L15" s="52">
        <v>5</v>
      </c>
      <c r="M15" s="53">
        <f t="shared" si="10"/>
        <v>0.3</v>
      </c>
      <c r="N15" s="54">
        <v>4</v>
      </c>
      <c r="O15" s="55">
        <v>1</v>
      </c>
      <c r="P15" s="56">
        <f t="shared" si="4"/>
        <v>0.12</v>
      </c>
      <c r="Q15" s="51">
        <v>99.8</v>
      </c>
      <c r="R15" s="52">
        <v>5</v>
      </c>
      <c r="S15" s="53">
        <f>R15*$Q$5</f>
        <v>0.25</v>
      </c>
      <c r="T15" s="51">
        <v>100</v>
      </c>
      <c r="U15" s="52">
        <v>5</v>
      </c>
      <c r="V15" s="53">
        <f>U15*$T$5</f>
        <v>0.25</v>
      </c>
      <c r="W15" s="51">
        <v>0</v>
      </c>
      <c r="X15" s="52">
        <v>5</v>
      </c>
      <c r="Y15" s="53">
        <f t="shared" si="6"/>
        <v>0.5</v>
      </c>
      <c r="Z15" s="51">
        <v>0</v>
      </c>
      <c r="AA15" s="52">
        <v>5</v>
      </c>
      <c r="AB15" s="53">
        <f t="shared" si="1"/>
        <v>0.5</v>
      </c>
      <c r="AC15" s="51">
        <v>0</v>
      </c>
      <c r="AD15" s="52">
        <v>5</v>
      </c>
      <c r="AE15" s="53">
        <f>AD15*$AC$5</f>
        <v>0.4</v>
      </c>
      <c r="AF15" s="51">
        <v>100</v>
      </c>
      <c r="AG15" s="52">
        <v>5</v>
      </c>
      <c r="AH15" s="53">
        <f t="shared" si="11"/>
        <v>0.4</v>
      </c>
      <c r="AI15" s="59">
        <f>5*($B$5+$E$5+$H$5+$K$5+$N$5+$Q$5+$T$5+$W$5+$AC$5+$AF$5+$Z$5)</f>
        <v>5</v>
      </c>
      <c r="AJ15" s="59">
        <f t="shared" si="2"/>
        <v>3.98</v>
      </c>
      <c r="AK15" s="60">
        <f t="shared" si="7"/>
        <v>1.75</v>
      </c>
      <c r="AL15" s="60">
        <f t="shared" si="3"/>
        <v>1.393</v>
      </c>
      <c r="AM15" s="64"/>
      <c r="AO15" s="62"/>
    </row>
    <row r="16" spans="1:100" s="67" customFormat="1" ht="31.5" customHeight="1">
      <c r="A16" s="47" t="s">
        <v>21</v>
      </c>
      <c r="B16" s="78">
        <v>9.5</v>
      </c>
      <c r="C16" s="79">
        <v>4</v>
      </c>
      <c r="D16" s="75">
        <f>C16*$B$5</f>
        <v>0.8</v>
      </c>
      <c r="E16" s="51">
        <v>1.6</v>
      </c>
      <c r="F16" s="52">
        <v>5</v>
      </c>
      <c r="G16" s="53">
        <f t="shared" si="8"/>
        <v>0.5</v>
      </c>
      <c r="H16" s="51">
        <v>100</v>
      </c>
      <c r="I16" s="52">
        <v>5</v>
      </c>
      <c r="J16" s="53">
        <f>I16*$H$5</f>
        <v>0.3</v>
      </c>
      <c r="K16" s="51">
        <v>100</v>
      </c>
      <c r="L16" s="52">
        <v>5</v>
      </c>
      <c r="M16" s="53">
        <f t="shared" si="10"/>
        <v>0.3</v>
      </c>
      <c r="N16" s="54">
        <v>4</v>
      </c>
      <c r="O16" s="55">
        <v>1</v>
      </c>
      <c r="P16" s="56">
        <f t="shared" si="4"/>
        <v>0.12</v>
      </c>
      <c r="Q16" s="51">
        <v>93.2</v>
      </c>
      <c r="R16" s="52">
        <v>5</v>
      </c>
      <c r="S16" s="53">
        <f t="shared" si="0"/>
        <v>0.25</v>
      </c>
      <c r="T16" s="51">
        <v>100</v>
      </c>
      <c r="U16" s="52">
        <v>5</v>
      </c>
      <c r="V16" s="53">
        <f t="shared" si="5"/>
        <v>0.25</v>
      </c>
      <c r="W16" s="51">
        <v>0</v>
      </c>
      <c r="X16" s="52">
        <v>5</v>
      </c>
      <c r="Y16" s="53">
        <f t="shared" si="6"/>
        <v>0.5</v>
      </c>
      <c r="Z16" s="51">
        <v>0</v>
      </c>
      <c r="AA16" s="52">
        <v>5</v>
      </c>
      <c r="AB16" s="53">
        <f t="shared" si="1"/>
        <v>0.5</v>
      </c>
      <c r="AC16" s="51">
        <v>0</v>
      </c>
      <c r="AD16" s="52">
        <v>5</v>
      </c>
      <c r="AE16" s="53">
        <f>AD16*$AC$5</f>
        <v>0.4</v>
      </c>
      <c r="AF16" s="51">
        <v>100</v>
      </c>
      <c r="AG16" s="52">
        <v>5</v>
      </c>
      <c r="AH16" s="53">
        <f t="shared" si="11"/>
        <v>0.4</v>
      </c>
      <c r="AI16" s="59">
        <f>5*($B$5+$E$5+$H$5+$K$5+$N$5+$Q$5+$T$5+$W$5+$AC$5+$AF$5+$Z$5)</f>
        <v>5</v>
      </c>
      <c r="AJ16" s="59">
        <f t="shared" si="2"/>
        <v>4.32</v>
      </c>
      <c r="AK16" s="60">
        <f t="shared" si="7"/>
        <v>1.75</v>
      </c>
      <c r="AL16" s="60">
        <f t="shared" si="3"/>
        <v>1.512</v>
      </c>
      <c r="AM16" s="64"/>
      <c r="AN16" s="64"/>
      <c r="AO16" s="62"/>
      <c r="AP16" s="64"/>
      <c r="AQ16" s="64"/>
      <c r="AR16" s="64"/>
      <c r="AS16" s="64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</row>
    <row r="17" spans="1:100" s="67" customFormat="1" ht="31.5" customHeight="1">
      <c r="A17" s="47" t="s">
        <v>22</v>
      </c>
      <c r="B17" s="54">
        <v>29.4</v>
      </c>
      <c r="C17" s="55">
        <v>2</v>
      </c>
      <c r="D17" s="69">
        <f>C17*$B$5</f>
        <v>0.4</v>
      </c>
      <c r="E17" s="73">
        <v>6.5</v>
      </c>
      <c r="F17" s="74">
        <v>4</v>
      </c>
      <c r="G17" s="76">
        <f t="shared" si="8"/>
        <v>0.4</v>
      </c>
      <c r="H17" s="54">
        <v>52.4</v>
      </c>
      <c r="I17" s="55">
        <v>1</v>
      </c>
      <c r="J17" s="69">
        <f t="shared" si="9"/>
        <v>0.06</v>
      </c>
      <c r="K17" s="54">
        <v>91.5</v>
      </c>
      <c r="L17" s="55">
        <v>1</v>
      </c>
      <c r="M17" s="56">
        <f t="shared" si="10"/>
        <v>0.06</v>
      </c>
      <c r="N17" s="54">
        <v>6</v>
      </c>
      <c r="O17" s="55">
        <v>1</v>
      </c>
      <c r="P17" s="56">
        <f t="shared" si="4"/>
        <v>0.12</v>
      </c>
      <c r="Q17" s="51">
        <v>91.8</v>
      </c>
      <c r="R17" s="52">
        <v>5</v>
      </c>
      <c r="S17" s="53">
        <f t="shared" si="0"/>
        <v>0.25</v>
      </c>
      <c r="T17" s="51">
        <v>98.5</v>
      </c>
      <c r="U17" s="52">
        <v>5</v>
      </c>
      <c r="V17" s="53">
        <f t="shared" si="5"/>
        <v>0.25</v>
      </c>
      <c r="W17" s="51">
        <v>0</v>
      </c>
      <c r="X17" s="52">
        <v>5</v>
      </c>
      <c r="Y17" s="53">
        <f>X17*$W$5</f>
        <v>0.5</v>
      </c>
      <c r="Z17" s="51">
        <v>0</v>
      </c>
      <c r="AA17" s="52">
        <v>5</v>
      </c>
      <c r="AB17" s="53">
        <f t="shared" si="1"/>
        <v>0.5</v>
      </c>
      <c r="AC17" s="51">
        <v>0</v>
      </c>
      <c r="AD17" s="52">
        <v>5</v>
      </c>
      <c r="AE17" s="53">
        <f>AD17*$AC$5</f>
        <v>0.4</v>
      </c>
      <c r="AF17" s="51">
        <v>100</v>
      </c>
      <c r="AG17" s="52">
        <v>5</v>
      </c>
      <c r="AH17" s="53">
        <f t="shared" si="11"/>
        <v>0.4</v>
      </c>
      <c r="AI17" s="59">
        <f>5*($B$5+$E$5+$H$5+$K$5+$N$5+$Q$5+$T$5+$W$5+$AC$5+$AF$5+$Z$5)</f>
        <v>5</v>
      </c>
      <c r="AJ17" s="59">
        <f t="shared" si="2"/>
        <v>3.34</v>
      </c>
      <c r="AK17" s="60">
        <f t="shared" si="7"/>
        <v>1.75</v>
      </c>
      <c r="AL17" s="60">
        <f t="shared" si="3"/>
        <v>1.1689999999999998</v>
      </c>
      <c r="AM17" s="64"/>
      <c r="AN17" s="64"/>
      <c r="AO17" s="62"/>
      <c r="AP17" s="64"/>
      <c r="AQ17" s="64"/>
      <c r="AR17" s="64"/>
      <c r="AS17" s="64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</row>
    <row r="18" spans="1:41" s="61" customFormat="1" ht="31.5" customHeight="1">
      <c r="A18" s="47" t="s">
        <v>23</v>
      </c>
      <c r="B18" s="63"/>
      <c r="C18" s="47"/>
      <c r="D18" s="59"/>
      <c r="E18" s="80">
        <v>1.3</v>
      </c>
      <c r="F18" s="81">
        <v>5</v>
      </c>
      <c r="G18" s="82">
        <f>F18*$E$5</f>
        <v>0.5</v>
      </c>
      <c r="H18" s="54">
        <v>57.1</v>
      </c>
      <c r="I18" s="55">
        <v>1</v>
      </c>
      <c r="J18" s="69">
        <f t="shared" si="9"/>
        <v>0.06</v>
      </c>
      <c r="K18" s="54">
        <v>32.8</v>
      </c>
      <c r="L18" s="55">
        <v>1</v>
      </c>
      <c r="M18" s="56">
        <f t="shared" si="10"/>
        <v>0.06</v>
      </c>
      <c r="N18" s="54">
        <v>1</v>
      </c>
      <c r="O18" s="55">
        <v>1</v>
      </c>
      <c r="P18" s="56">
        <f t="shared" si="4"/>
        <v>0.12</v>
      </c>
      <c r="Q18" s="51">
        <v>98.9</v>
      </c>
      <c r="R18" s="52">
        <v>5</v>
      </c>
      <c r="S18" s="53">
        <f t="shared" si="0"/>
        <v>0.25</v>
      </c>
      <c r="T18" s="51">
        <v>99.3</v>
      </c>
      <c r="U18" s="52">
        <v>5</v>
      </c>
      <c r="V18" s="53">
        <f t="shared" si="5"/>
        <v>0.25</v>
      </c>
      <c r="W18" s="51">
        <v>0</v>
      </c>
      <c r="X18" s="52">
        <v>5</v>
      </c>
      <c r="Y18" s="53">
        <f t="shared" si="6"/>
        <v>0.5</v>
      </c>
      <c r="Z18" s="51">
        <v>0</v>
      </c>
      <c r="AA18" s="52">
        <v>5</v>
      </c>
      <c r="AB18" s="53">
        <f t="shared" si="1"/>
        <v>0.5</v>
      </c>
      <c r="AC18" s="57"/>
      <c r="AD18" s="58"/>
      <c r="AE18" s="59"/>
      <c r="AF18" s="51">
        <v>100</v>
      </c>
      <c r="AG18" s="52">
        <v>5</v>
      </c>
      <c r="AH18" s="53">
        <f t="shared" si="11"/>
        <v>0.4</v>
      </c>
      <c r="AI18" s="59">
        <f>5*($E$5+$H$5+$K$5+$N$5+$Q$5+$T$5+$W$5+$Z$5+$AF$5)</f>
        <v>3.599999999999999</v>
      </c>
      <c r="AJ18" s="59">
        <f t="shared" si="2"/>
        <v>2.64</v>
      </c>
      <c r="AK18" s="60">
        <f t="shared" si="7"/>
        <v>1.2599999999999996</v>
      </c>
      <c r="AL18" s="60">
        <f t="shared" si="3"/>
        <v>0.9239999999999999</v>
      </c>
      <c r="AM18" s="64"/>
      <c r="AO18" s="62"/>
    </row>
    <row r="19" spans="1:41" s="61" customFormat="1" ht="31.5" customHeight="1">
      <c r="A19" s="47" t="s">
        <v>24</v>
      </c>
      <c r="B19" s="63"/>
      <c r="C19" s="47"/>
      <c r="D19" s="59"/>
      <c r="E19" s="51">
        <v>0</v>
      </c>
      <c r="F19" s="52">
        <v>5</v>
      </c>
      <c r="G19" s="53">
        <f t="shared" si="8"/>
        <v>0.5</v>
      </c>
      <c r="H19" s="51">
        <v>100</v>
      </c>
      <c r="I19" s="52">
        <v>5</v>
      </c>
      <c r="J19" s="53">
        <f t="shared" si="9"/>
        <v>0.3</v>
      </c>
      <c r="K19" s="51">
        <v>100</v>
      </c>
      <c r="L19" s="52">
        <v>5</v>
      </c>
      <c r="M19" s="53">
        <f t="shared" si="10"/>
        <v>0.3</v>
      </c>
      <c r="N19" s="51">
        <v>0</v>
      </c>
      <c r="O19" s="52">
        <v>5</v>
      </c>
      <c r="P19" s="53">
        <f t="shared" si="4"/>
        <v>0.6</v>
      </c>
      <c r="Q19" s="51">
        <v>99.6</v>
      </c>
      <c r="R19" s="52">
        <v>5</v>
      </c>
      <c r="S19" s="53">
        <f t="shared" si="0"/>
        <v>0.25</v>
      </c>
      <c r="T19" s="51">
        <v>100</v>
      </c>
      <c r="U19" s="52">
        <v>5</v>
      </c>
      <c r="V19" s="53">
        <f t="shared" si="5"/>
        <v>0.25</v>
      </c>
      <c r="W19" s="51">
        <v>0</v>
      </c>
      <c r="X19" s="52">
        <v>5</v>
      </c>
      <c r="Y19" s="53">
        <f t="shared" si="6"/>
        <v>0.5</v>
      </c>
      <c r="Z19" s="51">
        <v>0</v>
      </c>
      <c r="AA19" s="52">
        <v>5</v>
      </c>
      <c r="AB19" s="53">
        <f t="shared" si="1"/>
        <v>0.5</v>
      </c>
      <c r="AC19" s="57"/>
      <c r="AD19" s="58"/>
      <c r="AE19" s="59"/>
      <c r="AF19" s="57"/>
      <c r="AG19" s="58"/>
      <c r="AH19" s="59"/>
      <c r="AI19" s="59">
        <f>5*($E$5+$H$5+$K$5+$N$5+$Q$5+$T$5+$W$5+$Z$5)</f>
        <v>3.1999999999999993</v>
      </c>
      <c r="AJ19" s="59">
        <f t="shared" si="2"/>
        <v>3.2</v>
      </c>
      <c r="AK19" s="60">
        <f t="shared" si="7"/>
        <v>1.1199999999999997</v>
      </c>
      <c r="AL19" s="60">
        <f t="shared" si="3"/>
        <v>1.1199999999999999</v>
      </c>
      <c r="AM19" s="64"/>
      <c r="AO19" s="62"/>
    </row>
    <row r="20" spans="1:100" s="67" customFormat="1" ht="31.5" customHeight="1">
      <c r="A20" s="47" t="s">
        <v>25</v>
      </c>
      <c r="B20" s="63"/>
      <c r="C20" s="47"/>
      <c r="D20" s="59"/>
      <c r="E20" s="51">
        <v>0.1</v>
      </c>
      <c r="F20" s="52">
        <v>5</v>
      </c>
      <c r="G20" s="53">
        <f t="shared" si="8"/>
        <v>0.5</v>
      </c>
      <c r="H20" s="51">
        <v>100</v>
      </c>
      <c r="I20" s="52">
        <v>5</v>
      </c>
      <c r="J20" s="53">
        <f t="shared" si="9"/>
        <v>0.3</v>
      </c>
      <c r="K20" s="51">
        <v>100</v>
      </c>
      <c r="L20" s="52">
        <v>5</v>
      </c>
      <c r="M20" s="53">
        <f>L20*$K$5</f>
        <v>0.3</v>
      </c>
      <c r="N20" s="51">
        <v>0</v>
      </c>
      <c r="O20" s="52">
        <v>5</v>
      </c>
      <c r="P20" s="53">
        <f t="shared" si="4"/>
        <v>0.6</v>
      </c>
      <c r="Q20" s="51">
        <v>99.8</v>
      </c>
      <c r="R20" s="52">
        <v>5</v>
      </c>
      <c r="S20" s="53">
        <f t="shared" si="0"/>
        <v>0.25</v>
      </c>
      <c r="T20" s="51">
        <v>99.5</v>
      </c>
      <c r="U20" s="52">
        <v>5</v>
      </c>
      <c r="V20" s="53">
        <f t="shared" si="5"/>
        <v>0.25</v>
      </c>
      <c r="W20" s="51">
        <v>0</v>
      </c>
      <c r="X20" s="52">
        <v>5</v>
      </c>
      <c r="Y20" s="53">
        <f t="shared" si="6"/>
        <v>0.5</v>
      </c>
      <c r="Z20" s="51">
        <v>0</v>
      </c>
      <c r="AA20" s="52">
        <v>5</v>
      </c>
      <c r="AB20" s="53">
        <f t="shared" si="1"/>
        <v>0.5</v>
      </c>
      <c r="AC20" s="57"/>
      <c r="AD20" s="58"/>
      <c r="AE20" s="59"/>
      <c r="AF20" s="57"/>
      <c r="AG20" s="58"/>
      <c r="AH20" s="59"/>
      <c r="AI20" s="59">
        <f>5*($E$5+$H$5+$K$5+$N$5+$Q$5+$T$5+$W$5+$Z$5)</f>
        <v>3.1999999999999993</v>
      </c>
      <c r="AJ20" s="59">
        <f t="shared" si="2"/>
        <v>3.2</v>
      </c>
      <c r="AK20" s="60">
        <f t="shared" si="7"/>
        <v>1.1199999999999997</v>
      </c>
      <c r="AL20" s="60">
        <f t="shared" si="3"/>
        <v>1.1199999999999999</v>
      </c>
      <c r="AM20" s="64"/>
      <c r="AN20" s="64"/>
      <c r="AO20" s="62"/>
      <c r="AP20" s="64"/>
      <c r="AQ20" s="64"/>
      <c r="AR20" s="64"/>
      <c r="AS20" s="64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</row>
    <row r="21" spans="1:100" s="67" customFormat="1" ht="31.5" customHeight="1">
      <c r="A21" s="47" t="s">
        <v>26</v>
      </c>
      <c r="B21" s="63"/>
      <c r="C21" s="47"/>
      <c r="D21" s="59"/>
      <c r="E21" s="51">
        <v>5.6</v>
      </c>
      <c r="F21" s="52">
        <v>5</v>
      </c>
      <c r="G21" s="53">
        <f t="shared" si="8"/>
        <v>0.5</v>
      </c>
      <c r="H21" s="51">
        <v>100</v>
      </c>
      <c r="I21" s="52">
        <v>5</v>
      </c>
      <c r="J21" s="53">
        <f t="shared" si="9"/>
        <v>0.3</v>
      </c>
      <c r="K21" s="51">
        <v>100</v>
      </c>
      <c r="L21" s="52">
        <v>5</v>
      </c>
      <c r="M21" s="53">
        <f t="shared" si="10"/>
        <v>0.3</v>
      </c>
      <c r="N21" s="54">
        <v>4</v>
      </c>
      <c r="O21" s="55">
        <v>1</v>
      </c>
      <c r="P21" s="56">
        <f t="shared" si="4"/>
        <v>0.12</v>
      </c>
      <c r="Q21" s="51">
        <v>98.7</v>
      </c>
      <c r="R21" s="52">
        <v>5</v>
      </c>
      <c r="S21" s="53">
        <f t="shared" si="0"/>
        <v>0.25</v>
      </c>
      <c r="T21" s="51">
        <v>99.9</v>
      </c>
      <c r="U21" s="52">
        <v>5</v>
      </c>
      <c r="V21" s="53">
        <f t="shared" si="5"/>
        <v>0.25</v>
      </c>
      <c r="W21" s="51">
        <v>0</v>
      </c>
      <c r="X21" s="52">
        <v>5</v>
      </c>
      <c r="Y21" s="53">
        <f t="shared" si="6"/>
        <v>0.5</v>
      </c>
      <c r="Z21" s="51">
        <v>0</v>
      </c>
      <c r="AA21" s="52">
        <v>5</v>
      </c>
      <c r="AB21" s="53">
        <f t="shared" si="1"/>
        <v>0.5</v>
      </c>
      <c r="AC21" s="57"/>
      <c r="AD21" s="58"/>
      <c r="AE21" s="59"/>
      <c r="AF21" s="57"/>
      <c r="AG21" s="63"/>
      <c r="AH21" s="63"/>
      <c r="AI21" s="59">
        <f>5*($E$5+$H$5+$K$5+$N$5+$Q$5+$T$5+$W$5+$Z$5)</f>
        <v>3.1999999999999993</v>
      </c>
      <c r="AJ21" s="59">
        <f t="shared" si="2"/>
        <v>2.72</v>
      </c>
      <c r="AK21" s="60">
        <f t="shared" si="7"/>
        <v>1.1199999999999997</v>
      </c>
      <c r="AL21" s="60">
        <f t="shared" si="3"/>
        <v>0.952</v>
      </c>
      <c r="AM21" s="64"/>
      <c r="AN21" s="64"/>
      <c r="AO21" s="62"/>
      <c r="AP21" s="64"/>
      <c r="AQ21" s="64"/>
      <c r="AR21" s="64"/>
      <c r="AS21" s="64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</row>
    <row r="22" spans="1:100" s="67" customFormat="1" ht="31.5" customHeight="1">
      <c r="A22" s="47" t="s">
        <v>27</v>
      </c>
      <c r="B22" s="63"/>
      <c r="C22" s="47"/>
      <c r="D22" s="59"/>
      <c r="E22" s="51">
        <v>0.2</v>
      </c>
      <c r="F22" s="52">
        <v>5</v>
      </c>
      <c r="G22" s="53">
        <f t="shared" si="8"/>
        <v>0.5</v>
      </c>
      <c r="H22" s="54">
        <v>76.9</v>
      </c>
      <c r="I22" s="55">
        <v>1</v>
      </c>
      <c r="J22" s="69">
        <f t="shared" si="9"/>
        <v>0.06</v>
      </c>
      <c r="K22" s="51">
        <v>100</v>
      </c>
      <c r="L22" s="52">
        <v>5</v>
      </c>
      <c r="M22" s="53">
        <f t="shared" si="10"/>
        <v>0.3</v>
      </c>
      <c r="N22" s="54">
        <v>1</v>
      </c>
      <c r="O22" s="55">
        <v>1</v>
      </c>
      <c r="P22" s="56">
        <f t="shared" si="4"/>
        <v>0.12</v>
      </c>
      <c r="Q22" s="51">
        <v>99.7</v>
      </c>
      <c r="R22" s="52">
        <v>5</v>
      </c>
      <c r="S22" s="53">
        <f t="shared" si="0"/>
        <v>0.25</v>
      </c>
      <c r="T22" s="51">
        <v>99.7</v>
      </c>
      <c r="U22" s="52">
        <v>5</v>
      </c>
      <c r="V22" s="53">
        <f t="shared" si="5"/>
        <v>0.25</v>
      </c>
      <c r="W22" s="51">
        <v>0</v>
      </c>
      <c r="X22" s="52">
        <v>5</v>
      </c>
      <c r="Y22" s="53">
        <f t="shared" si="6"/>
        <v>0.5</v>
      </c>
      <c r="Z22" s="51">
        <v>0</v>
      </c>
      <c r="AA22" s="52">
        <v>5</v>
      </c>
      <c r="AB22" s="53">
        <f t="shared" si="1"/>
        <v>0.5</v>
      </c>
      <c r="AC22" s="57"/>
      <c r="AD22" s="58"/>
      <c r="AE22" s="59"/>
      <c r="AF22" s="83"/>
      <c r="AG22" s="84"/>
      <c r="AH22" s="50"/>
      <c r="AI22" s="59">
        <f>5*($E$5+$H$5+$K$5+$N$5+$Q$5+$T$5+$W$5+$Z$5)</f>
        <v>3.1999999999999993</v>
      </c>
      <c r="AJ22" s="59">
        <f t="shared" si="2"/>
        <v>2.48</v>
      </c>
      <c r="AK22" s="60">
        <f t="shared" si="7"/>
        <v>1.1199999999999997</v>
      </c>
      <c r="AL22" s="60">
        <f t="shared" si="3"/>
        <v>0.868</v>
      </c>
      <c r="AM22" s="64"/>
      <c r="AN22" s="64"/>
      <c r="AO22" s="62"/>
      <c r="AP22" s="64"/>
      <c r="AQ22" s="64"/>
      <c r="AR22" s="64"/>
      <c r="AS22" s="64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</row>
    <row r="23" spans="1:100" s="67" customFormat="1" ht="31.5" customHeight="1">
      <c r="A23" s="47" t="s">
        <v>28</v>
      </c>
      <c r="B23" s="63"/>
      <c r="C23" s="47"/>
      <c r="D23" s="59"/>
      <c r="E23" s="51">
        <v>0.6</v>
      </c>
      <c r="F23" s="52">
        <v>5</v>
      </c>
      <c r="G23" s="53">
        <f t="shared" si="8"/>
        <v>0.5</v>
      </c>
      <c r="H23" s="51">
        <v>100</v>
      </c>
      <c r="I23" s="52">
        <v>5</v>
      </c>
      <c r="J23" s="53">
        <f t="shared" si="9"/>
        <v>0.3</v>
      </c>
      <c r="K23" s="51">
        <v>100</v>
      </c>
      <c r="L23" s="52">
        <v>5</v>
      </c>
      <c r="M23" s="53">
        <f t="shared" si="10"/>
        <v>0.3</v>
      </c>
      <c r="N23" s="51">
        <v>0</v>
      </c>
      <c r="O23" s="52">
        <v>5</v>
      </c>
      <c r="P23" s="53">
        <f t="shared" si="4"/>
        <v>0.6</v>
      </c>
      <c r="Q23" s="51">
        <v>99.8</v>
      </c>
      <c r="R23" s="52">
        <v>5</v>
      </c>
      <c r="S23" s="53">
        <f t="shared" si="0"/>
        <v>0.25</v>
      </c>
      <c r="T23" s="51">
        <v>99.9</v>
      </c>
      <c r="U23" s="52">
        <v>5</v>
      </c>
      <c r="V23" s="53">
        <f t="shared" si="5"/>
        <v>0.25</v>
      </c>
      <c r="W23" s="51">
        <v>0</v>
      </c>
      <c r="X23" s="52">
        <v>5</v>
      </c>
      <c r="Y23" s="53">
        <f t="shared" si="6"/>
        <v>0.5</v>
      </c>
      <c r="Z23" s="51">
        <v>0</v>
      </c>
      <c r="AA23" s="52">
        <v>5</v>
      </c>
      <c r="AB23" s="53">
        <f t="shared" si="1"/>
        <v>0.5</v>
      </c>
      <c r="AC23" s="57"/>
      <c r="AD23" s="58"/>
      <c r="AE23" s="59"/>
      <c r="AF23" s="57"/>
      <c r="AG23" s="63"/>
      <c r="AH23" s="63"/>
      <c r="AI23" s="59">
        <f>5*($E$5+$H$5+$K$5+$N$5+$Q$5+$T$5+$W$5+$Z$5)</f>
        <v>3.1999999999999993</v>
      </c>
      <c r="AJ23" s="59">
        <f t="shared" si="2"/>
        <v>3.2</v>
      </c>
      <c r="AK23" s="60">
        <f t="shared" si="7"/>
        <v>1.1199999999999997</v>
      </c>
      <c r="AL23" s="60">
        <f t="shared" si="3"/>
        <v>1.1199999999999999</v>
      </c>
      <c r="AM23" s="64"/>
      <c r="AN23" s="64"/>
      <c r="AO23" s="62"/>
      <c r="AP23" s="64"/>
      <c r="AQ23" s="64"/>
      <c r="AR23" s="64"/>
      <c r="AS23" s="64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</row>
    <row r="24" spans="1:100" s="67" customFormat="1" ht="31.5" customHeight="1">
      <c r="A24" s="47" t="s">
        <v>29</v>
      </c>
      <c r="B24" s="51">
        <v>0</v>
      </c>
      <c r="C24" s="52">
        <v>5</v>
      </c>
      <c r="D24" s="53">
        <f>C24*$B$5</f>
        <v>1</v>
      </c>
      <c r="E24" s="51">
        <v>0.8</v>
      </c>
      <c r="F24" s="52">
        <v>5</v>
      </c>
      <c r="G24" s="53">
        <f t="shared" si="8"/>
        <v>0.5</v>
      </c>
      <c r="H24" s="51">
        <v>100</v>
      </c>
      <c r="I24" s="52">
        <v>5</v>
      </c>
      <c r="J24" s="53">
        <f t="shared" si="9"/>
        <v>0.3</v>
      </c>
      <c r="K24" s="54">
        <v>98.1</v>
      </c>
      <c r="L24" s="55">
        <v>1</v>
      </c>
      <c r="M24" s="56">
        <f t="shared" si="10"/>
        <v>0.06</v>
      </c>
      <c r="N24" s="54">
        <v>8</v>
      </c>
      <c r="O24" s="55">
        <v>1</v>
      </c>
      <c r="P24" s="56">
        <f>O24*$N$5</f>
        <v>0.12</v>
      </c>
      <c r="Q24" s="51">
        <v>99.9</v>
      </c>
      <c r="R24" s="52">
        <v>5</v>
      </c>
      <c r="S24" s="53">
        <f t="shared" si="0"/>
        <v>0.25</v>
      </c>
      <c r="T24" s="51">
        <v>98.6</v>
      </c>
      <c r="U24" s="52">
        <v>5</v>
      </c>
      <c r="V24" s="53">
        <f>U24*$T$5</f>
        <v>0.25</v>
      </c>
      <c r="W24" s="51">
        <v>0</v>
      </c>
      <c r="X24" s="52">
        <v>5</v>
      </c>
      <c r="Y24" s="53">
        <f t="shared" si="6"/>
        <v>0.5</v>
      </c>
      <c r="Z24" s="51">
        <v>0</v>
      </c>
      <c r="AA24" s="52">
        <v>5</v>
      </c>
      <c r="AB24" s="53">
        <f t="shared" si="1"/>
        <v>0.5</v>
      </c>
      <c r="AC24" s="51">
        <v>0</v>
      </c>
      <c r="AD24" s="52">
        <v>5</v>
      </c>
      <c r="AE24" s="53">
        <f>AD24*$AC$5</f>
        <v>0.4</v>
      </c>
      <c r="AF24" s="51">
        <v>100</v>
      </c>
      <c r="AG24" s="52">
        <v>5</v>
      </c>
      <c r="AH24" s="53">
        <f t="shared" si="11"/>
        <v>0.4</v>
      </c>
      <c r="AI24" s="59">
        <f>5*($B$5+$E$5+$H$5+$K$5+$N$5+$Q$5+$T$5+$W$5+$AC$5+$AF$5+$Z$5)</f>
        <v>5</v>
      </c>
      <c r="AJ24" s="59">
        <f t="shared" si="2"/>
        <v>4.28</v>
      </c>
      <c r="AK24" s="60">
        <f t="shared" si="7"/>
        <v>1.75</v>
      </c>
      <c r="AL24" s="60">
        <f t="shared" si="3"/>
        <v>1.498</v>
      </c>
      <c r="AM24" s="64"/>
      <c r="AN24" s="64"/>
      <c r="AO24" s="62"/>
      <c r="AP24" s="64"/>
      <c r="AQ24" s="64"/>
      <c r="AR24" s="64"/>
      <c r="AS24" s="64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</row>
    <row r="25" spans="1:41" s="61" customFormat="1" ht="31.5" customHeight="1">
      <c r="A25" s="85" t="s">
        <v>33</v>
      </c>
      <c r="B25" s="78">
        <v>8.8</v>
      </c>
      <c r="C25" s="79">
        <v>4</v>
      </c>
      <c r="D25" s="75">
        <f>C25*$B$5</f>
        <v>0.8</v>
      </c>
      <c r="E25" s="51">
        <v>0.9</v>
      </c>
      <c r="F25" s="52">
        <v>5</v>
      </c>
      <c r="G25" s="53">
        <f t="shared" si="8"/>
        <v>0.5</v>
      </c>
      <c r="H25" s="54">
        <v>66.7</v>
      </c>
      <c r="I25" s="55">
        <v>1</v>
      </c>
      <c r="J25" s="69">
        <f t="shared" si="9"/>
        <v>0.06</v>
      </c>
      <c r="K25" s="51">
        <v>100</v>
      </c>
      <c r="L25" s="52">
        <v>5</v>
      </c>
      <c r="M25" s="53">
        <f t="shared" si="10"/>
        <v>0.3</v>
      </c>
      <c r="N25" s="51">
        <v>0</v>
      </c>
      <c r="O25" s="52">
        <v>5</v>
      </c>
      <c r="P25" s="53">
        <f t="shared" si="4"/>
        <v>0.6</v>
      </c>
      <c r="Q25" s="51">
        <v>95.1</v>
      </c>
      <c r="R25" s="52">
        <v>5</v>
      </c>
      <c r="S25" s="53">
        <f t="shared" si="0"/>
        <v>0.25</v>
      </c>
      <c r="T25" s="51">
        <v>91.2</v>
      </c>
      <c r="U25" s="52">
        <v>5</v>
      </c>
      <c r="V25" s="53">
        <f t="shared" si="5"/>
        <v>0.25</v>
      </c>
      <c r="W25" s="51">
        <v>0</v>
      </c>
      <c r="X25" s="52">
        <v>5</v>
      </c>
      <c r="Y25" s="53">
        <f t="shared" si="6"/>
        <v>0.5</v>
      </c>
      <c r="Z25" s="51">
        <v>0</v>
      </c>
      <c r="AA25" s="52">
        <v>5</v>
      </c>
      <c r="AB25" s="53">
        <f t="shared" si="1"/>
        <v>0.5</v>
      </c>
      <c r="AC25" s="57"/>
      <c r="AD25" s="58"/>
      <c r="AE25" s="59"/>
      <c r="AF25" s="51">
        <v>100</v>
      </c>
      <c r="AG25" s="52">
        <v>5</v>
      </c>
      <c r="AH25" s="53">
        <f t="shared" si="11"/>
        <v>0.4</v>
      </c>
      <c r="AI25" s="59">
        <f>5*($B$5+$E$5+$H$5+$K$5+$N$5+$Q$5+$T$5+$W$5+$AF$5+$Z$5)</f>
        <v>4.6000000000000005</v>
      </c>
      <c r="AJ25" s="59">
        <f>D25+G25+J25+M25+P25+S25+V25+Y25+AB25+AE25+AH25</f>
        <v>4.16</v>
      </c>
      <c r="AK25" s="60">
        <f t="shared" si="7"/>
        <v>1.61</v>
      </c>
      <c r="AL25" s="60">
        <f>AJ25*0.35</f>
        <v>1.456</v>
      </c>
      <c r="AM25" s="64"/>
      <c r="AO25" s="62"/>
    </row>
    <row r="26" spans="1:41" s="61" customFormat="1" ht="31.5" customHeight="1">
      <c r="A26" s="85" t="s">
        <v>34</v>
      </c>
      <c r="B26" s="63"/>
      <c r="C26" s="47"/>
      <c r="D26" s="59"/>
      <c r="E26" s="80">
        <v>0.6</v>
      </c>
      <c r="F26" s="81">
        <v>5</v>
      </c>
      <c r="G26" s="82">
        <f>F26*$E$5</f>
        <v>0.5</v>
      </c>
      <c r="H26" s="51">
        <v>100</v>
      </c>
      <c r="I26" s="52">
        <v>5</v>
      </c>
      <c r="J26" s="53">
        <f>I26*$H$5</f>
        <v>0.3</v>
      </c>
      <c r="K26" s="51">
        <v>100</v>
      </c>
      <c r="L26" s="52">
        <v>5</v>
      </c>
      <c r="M26" s="53">
        <f>L26*$K$5</f>
        <v>0.3</v>
      </c>
      <c r="N26" s="51">
        <v>0</v>
      </c>
      <c r="O26" s="52">
        <v>5</v>
      </c>
      <c r="P26" s="53">
        <f>O26*$N$5</f>
        <v>0.6</v>
      </c>
      <c r="Q26" s="51">
        <v>100</v>
      </c>
      <c r="R26" s="52">
        <v>5</v>
      </c>
      <c r="S26" s="53">
        <f>R26*$Q$5</f>
        <v>0.25</v>
      </c>
      <c r="T26" s="51">
        <v>100</v>
      </c>
      <c r="U26" s="52">
        <v>5</v>
      </c>
      <c r="V26" s="53">
        <f>U26*$T$5</f>
        <v>0.25</v>
      </c>
      <c r="W26" s="51">
        <v>0</v>
      </c>
      <c r="X26" s="52">
        <v>5</v>
      </c>
      <c r="Y26" s="53">
        <f>X26*$W$5</f>
        <v>0.5</v>
      </c>
      <c r="Z26" s="51">
        <v>0</v>
      </c>
      <c r="AA26" s="52">
        <v>5</v>
      </c>
      <c r="AB26" s="53">
        <f>AA26*$Z$5</f>
        <v>0.5</v>
      </c>
      <c r="AC26" s="57"/>
      <c r="AD26" s="58"/>
      <c r="AE26" s="59"/>
      <c r="AF26" s="51">
        <v>100</v>
      </c>
      <c r="AG26" s="52">
        <v>5</v>
      </c>
      <c r="AH26" s="53">
        <f t="shared" si="11"/>
        <v>0.4</v>
      </c>
      <c r="AI26" s="59">
        <f>5*($E$5+$H$5+$K$5+$N$5+$Q$5+$T$5+$W$5+$AF$5+$Z$5)</f>
        <v>3.599999999999999</v>
      </c>
      <c r="AJ26" s="59">
        <f>D26+G26+J26+M26+P26+S26+V26+Y26+AB26+AE26+AH26</f>
        <v>3.6</v>
      </c>
      <c r="AK26" s="60">
        <f>AI26*0.35</f>
        <v>1.2599999999999996</v>
      </c>
      <c r="AL26" s="60">
        <f>AJ26*0.35</f>
        <v>1.26</v>
      </c>
      <c r="AM26" s="64"/>
      <c r="AO26" s="62"/>
    </row>
    <row r="27" spans="37:38" ht="15">
      <c r="AK27" s="64"/>
      <c r="AL27" s="64"/>
    </row>
    <row r="28" spans="37:38" ht="15">
      <c r="AK28" s="64"/>
      <c r="AL28" s="64"/>
    </row>
    <row r="29" spans="37:38" ht="15">
      <c r="AK29" s="64"/>
      <c r="AL29" s="64"/>
    </row>
    <row r="30" spans="37:38" ht="15">
      <c r="AK30" s="64"/>
      <c r="AL30" s="64"/>
    </row>
    <row r="31" spans="37:38" ht="15">
      <c r="AK31" s="64"/>
      <c r="AL31" s="64"/>
    </row>
    <row r="32" spans="37:38" ht="15">
      <c r="AK32" s="64"/>
      <c r="AL32" s="64"/>
    </row>
    <row r="33" spans="37:38" ht="15">
      <c r="AK33" s="64"/>
      <c r="AL33" s="64"/>
    </row>
    <row r="34" spans="37:38" ht="15">
      <c r="AK34" s="64"/>
      <c r="AL34" s="64"/>
    </row>
    <row r="35" spans="37:38" ht="15">
      <c r="AK35" s="64"/>
      <c r="AL35" s="64"/>
    </row>
    <row r="36" spans="37:38" ht="15">
      <c r="AK36" s="64"/>
      <c r="AL36" s="64"/>
    </row>
    <row r="37" spans="37:38" ht="15">
      <c r="AK37" s="64"/>
      <c r="AL37" s="64"/>
    </row>
    <row r="38" spans="37:38" ht="15">
      <c r="AK38" s="64"/>
      <c r="AL38" s="64"/>
    </row>
    <row r="39" spans="37:38" ht="15">
      <c r="AK39" s="64"/>
      <c r="AL39" s="64"/>
    </row>
    <row r="40" spans="37:38" ht="15">
      <c r="AK40" s="64"/>
      <c r="AL40" s="64"/>
    </row>
    <row r="41" spans="37:38" ht="15">
      <c r="AK41" s="64"/>
      <c r="AL41" s="64"/>
    </row>
    <row r="42" spans="37:38" ht="15">
      <c r="AK42" s="64"/>
      <c r="AL42" s="64"/>
    </row>
    <row r="43" spans="37:38" ht="15">
      <c r="AK43" s="64"/>
      <c r="AL43" s="64"/>
    </row>
    <row r="44" spans="37:38" ht="15">
      <c r="AK44" s="64"/>
      <c r="AL44" s="64"/>
    </row>
    <row r="45" spans="37:38" ht="15">
      <c r="AK45" s="64"/>
      <c r="AL45" s="64"/>
    </row>
    <row r="46" spans="37:38" ht="15">
      <c r="AK46" s="64"/>
      <c r="AL46" s="64"/>
    </row>
    <row r="47" spans="37:38" ht="15">
      <c r="AK47" s="64"/>
      <c r="AL47" s="64"/>
    </row>
    <row r="48" spans="37:38" ht="15">
      <c r="AK48" s="64"/>
      <c r="AL48" s="64"/>
    </row>
    <row r="49" spans="37:38" ht="15">
      <c r="AK49" s="64"/>
      <c r="AL49" s="64"/>
    </row>
    <row r="50" spans="37:38" ht="15">
      <c r="AK50" s="64"/>
      <c r="AL50" s="64"/>
    </row>
    <row r="51" spans="37:38" ht="15">
      <c r="AK51" s="64"/>
      <c r="AL51" s="64"/>
    </row>
    <row r="52" spans="37:38" ht="15">
      <c r="AK52" s="64"/>
      <c r="AL52" s="64"/>
    </row>
    <row r="53" spans="37:38" ht="15">
      <c r="AK53" s="64"/>
      <c r="AL53" s="64"/>
    </row>
    <row r="54" spans="37:38" ht="15">
      <c r="AK54" s="64"/>
      <c r="AL54" s="64"/>
    </row>
    <row r="55" spans="37:38" ht="15">
      <c r="AK55" s="64"/>
      <c r="AL55" s="64"/>
    </row>
    <row r="56" spans="37:38" ht="15">
      <c r="AK56" s="64"/>
      <c r="AL56" s="64"/>
    </row>
    <row r="57" spans="37:38" ht="15">
      <c r="AK57" s="64"/>
      <c r="AL57" s="64"/>
    </row>
    <row r="58" spans="37:38" ht="15">
      <c r="AK58" s="64"/>
      <c r="AL58" s="64"/>
    </row>
    <row r="59" spans="37:38" ht="15">
      <c r="AK59" s="64"/>
      <c r="AL59" s="64"/>
    </row>
    <row r="60" spans="37:38" ht="15">
      <c r="AK60" s="64"/>
      <c r="AL60" s="64"/>
    </row>
    <row r="61" spans="37:38" ht="15">
      <c r="AK61" s="64"/>
      <c r="AL61" s="64"/>
    </row>
    <row r="62" spans="37:38" ht="15">
      <c r="AK62" s="64"/>
      <c r="AL62" s="64"/>
    </row>
    <row r="63" spans="37:38" ht="15">
      <c r="AK63" s="64"/>
      <c r="AL63" s="64"/>
    </row>
    <row r="64" spans="37:38" ht="15">
      <c r="AK64" s="64"/>
      <c r="AL64" s="64"/>
    </row>
    <row r="65" spans="37:38" ht="15">
      <c r="AK65" s="64"/>
      <c r="AL65" s="64"/>
    </row>
    <row r="66" spans="37:38" ht="15">
      <c r="AK66" s="64"/>
      <c r="AL66" s="64"/>
    </row>
    <row r="67" spans="37:38" ht="15">
      <c r="AK67" s="64"/>
      <c r="AL67" s="64"/>
    </row>
    <row r="68" spans="37:38" ht="15">
      <c r="AK68" s="64"/>
      <c r="AL68" s="64"/>
    </row>
    <row r="69" spans="37:38" ht="15">
      <c r="AK69" s="64"/>
      <c r="AL69" s="64"/>
    </row>
    <row r="70" spans="37:38" ht="15">
      <c r="AK70" s="64"/>
      <c r="AL70" s="64"/>
    </row>
    <row r="71" spans="37:38" ht="15">
      <c r="AK71" s="64"/>
      <c r="AL71" s="64"/>
    </row>
    <row r="72" spans="37:38" ht="15">
      <c r="AK72" s="64"/>
      <c r="AL72" s="64"/>
    </row>
    <row r="73" spans="37:38" ht="15">
      <c r="AK73" s="64"/>
      <c r="AL73" s="64"/>
    </row>
    <row r="74" spans="37:38" ht="15">
      <c r="AK74" s="64"/>
      <c r="AL74" s="64"/>
    </row>
    <row r="75" spans="37:38" ht="15">
      <c r="AK75" s="64"/>
      <c r="AL75" s="64"/>
    </row>
    <row r="76" spans="37:38" ht="15">
      <c r="AK76" s="64"/>
      <c r="AL76" s="64"/>
    </row>
    <row r="77" spans="37:38" ht="15">
      <c r="AK77" s="64"/>
      <c r="AL77" s="64"/>
    </row>
    <row r="78" spans="37:38" ht="15">
      <c r="AK78" s="64"/>
      <c r="AL78" s="64"/>
    </row>
    <row r="79" spans="37:38" ht="15">
      <c r="AK79" s="64"/>
      <c r="AL79" s="64"/>
    </row>
    <row r="80" spans="37:38" ht="15">
      <c r="AK80" s="64"/>
      <c r="AL80" s="64"/>
    </row>
    <row r="81" spans="37:38" ht="15">
      <c r="AK81" s="64"/>
      <c r="AL81" s="64"/>
    </row>
    <row r="82" spans="37:38" ht="15">
      <c r="AK82" s="64"/>
      <c r="AL82" s="64"/>
    </row>
    <row r="83" spans="37:38" ht="15">
      <c r="AK83" s="64"/>
      <c r="AL83" s="64"/>
    </row>
    <row r="84" spans="37:38" ht="15">
      <c r="AK84" s="64"/>
      <c r="AL84" s="64"/>
    </row>
    <row r="85" spans="37:38" ht="15">
      <c r="AK85" s="64"/>
      <c r="AL85" s="64"/>
    </row>
    <row r="86" spans="37:38" ht="15">
      <c r="AK86" s="64"/>
      <c r="AL86" s="64"/>
    </row>
    <row r="87" spans="37:38" ht="15">
      <c r="AK87" s="64"/>
      <c r="AL87" s="64"/>
    </row>
    <row r="88" spans="37:38" ht="15">
      <c r="AK88" s="64"/>
      <c r="AL88" s="64"/>
    </row>
    <row r="89" spans="37:38" ht="15">
      <c r="AK89" s="64"/>
      <c r="AL89" s="64"/>
    </row>
    <row r="90" spans="37:38" ht="15">
      <c r="AK90" s="64"/>
      <c r="AL90" s="64"/>
    </row>
    <row r="91" spans="37:38" ht="15">
      <c r="AK91" s="64"/>
      <c r="AL91" s="64"/>
    </row>
    <row r="92" spans="37:38" ht="15">
      <c r="AK92" s="64"/>
      <c r="AL92" s="64"/>
    </row>
    <row r="93" spans="37:38" ht="15">
      <c r="AK93" s="64"/>
      <c r="AL93" s="64"/>
    </row>
    <row r="94" spans="37:38" ht="15">
      <c r="AK94" s="64"/>
      <c r="AL94" s="64"/>
    </row>
    <row r="95" spans="37:38" ht="15">
      <c r="AK95" s="64"/>
      <c r="AL95" s="64"/>
    </row>
    <row r="96" spans="37:38" ht="15">
      <c r="AK96" s="64"/>
      <c r="AL96" s="64"/>
    </row>
    <row r="97" spans="37:38" ht="15">
      <c r="AK97" s="64"/>
      <c r="AL97" s="64"/>
    </row>
    <row r="98" spans="37:38" ht="15">
      <c r="AK98" s="64"/>
      <c r="AL98" s="64"/>
    </row>
    <row r="99" spans="37:38" ht="15">
      <c r="AK99" s="64"/>
      <c r="AL99" s="64"/>
    </row>
    <row r="100" spans="37:38" ht="15">
      <c r="AK100" s="64"/>
      <c r="AL100" s="64"/>
    </row>
    <row r="101" spans="37:38" ht="15">
      <c r="AK101" s="64"/>
      <c r="AL101" s="64"/>
    </row>
    <row r="102" spans="37:38" ht="15">
      <c r="AK102" s="64"/>
      <c r="AL102" s="64"/>
    </row>
    <row r="103" spans="37:38" ht="15">
      <c r="AK103" s="64"/>
      <c r="AL103" s="64"/>
    </row>
    <row r="104" spans="37:38" ht="15">
      <c r="AK104" s="64"/>
      <c r="AL104" s="64"/>
    </row>
    <row r="105" spans="37:38" ht="15">
      <c r="AK105" s="64"/>
      <c r="AL105" s="64"/>
    </row>
    <row r="106" spans="37:38" ht="15">
      <c r="AK106" s="64"/>
      <c r="AL106" s="64"/>
    </row>
    <row r="107" spans="37:38" ht="15">
      <c r="AK107" s="64"/>
      <c r="AL107" s="64"/>
    </row>
    <row r="108" spans="37:38" ht="15">
      <c r="AK108" s="64"/>
      <c r="AL108" s="64"/>
    </row>
    <row r="109" spans="37:38" ht="15">
      <c r="AK109" s="64"/>
      <c r="AL109" s="64"/>
    </row>
    <row r="110" spans="37:38" ht="15">
      <c r="AK110" s="64"/>
      <c r="AL110" s="64"/>
    </row>
    <row r="111" spans="37:38" ht="15">
      <c r="AK111" s="64"/>
      <c r="AL111" s="64"/>
    </row>
    <row r="112" spans="37:38" ht="15">
      <c r="AK112" s="64"/>
      <c r="AL112" s="64"/>
    </row>
    <row r="113" spans="37:38" ht="15">
      <c r="AK113" s="64"/>
      <c r="AL113" s="64"/>
    </row>
    <row r="114" spans="37:38" ht="15">
      <c r="AK114" s="64"/>
      <c r="AL114" s="64"/>
    </row>
    <row r="115" spans="37:38" ht="15">
      <c r="AK115" s="64"/>
      <c r="AL115" s="64"/>
    </row>
    <row r="116" spans="37:38" ht="15">
      <c r="AK116" s="64"/>
      <c r="AL116" s="64"/>
    </row>
    <row r="117" spans="37:38" ht="15">
      <c r="AK117" s="64"/>
      <c r="AL117" s="64"/>
    </row>
    <row r="118" spans="37:38" ht="15">
      <c r="AK118" s="64"/>
      <c r="AL118" s="64"/>
    </row>
    <row r="119" spans="37:38" ht="15">
      <c r="AK119" s="64"/>
      <c r="AL119" s="64"/>
    </row>
    <row r="120" spans="37:38" ht="15">
      <c r="AK120" s="64"/>
      <c r="AL120" s="64"/>
    </row>
    <row r="121" spans="37:38" ht="15">
      <c r="AK121" s="64"/>
      <c r="AL121" s="64"/>
    </row>
    <row r="122" spans="37:38" ht="15">
      <c r="AK122" s="64"/>
      <c r="AL122" s="64"/>
    </row>
    <row r="123" spans="37:38" ht="15">
      <c r="AK123" s="64"/>
      <c r="AL123" s="64"/>
    </row>
    <row r="124" spans="37:38" ht="15">
      <c r="AK124" s="64"/>
      <c r="AL124" s="64"/>
    </row>
    <row r="125" spans="37:38" ht="15">
      <c r="AK125" s="64"/>
      <c r="AL125" s="64"/>
    </row>
    <row r="126" spans="37:38" ht="15">
      <c r="AK126" s="64"/>
      <c r="AL126" s="64"/>
    </row>
    <row r="127" spans="37:38" ht="15">
      <c r="AK127" s="64"/>
      <c r="AL127" s="64"/>
    </row>
    <row r="128" spans="37:38" ht="15">
      <c r="AK128" s="64"/>
      <c r="AL128" s="64"/>
    </row>
    <row r="129" spans="37:38" ht="15">
      <c r="AK129" s="64"/>
      <c r="AL129" s="64"/>
    </row>
    <row r="130" spans="37:38" ht="15">
      <c r="AK130" s="64"/>
      <c r="AL130" s="64"/>
    </row>
    <row r="131" spans="37:38" ht="15">
      <c r="AK131" s="64"/>
      <c r="AL131" s="64"/>
    </row>
    <row r="132" spans="37:38" ht="15">
      <c r="AK132" s="64"/>
      <c r="AL132" s="64"/>
    </row>
    <row r="133" spans="37:38" ht="15">
      <c r="AK133" s="64"/>
      <c r="AL133" s="64"/>
    </row>
    <row r="134" spans="37:38" ht="15">
      <c r="AK134" s="64"/>
      <c r="AL134" s="64"/>
    </row>
    <row r="135" spans="37:38" ht="15">
      <c r="AK135" s="64"/>
      <c r="AL135" s="64"/>
    </row>
    <row r="136" spans="37:38" ht="15">
      <c r="AK136" s="64"/>
      <c r="AL136" s="64"/>
    </row>
    <row r="137" spans="37:38" ht="15">
      <c r="AK137" s="64"/>
      <c r="AL137" s="64"/>
    </row>
    <row r="138" spans="37:38" ht="15">
      <c r="AK138" s="64"/>
      <c r="AL138" s="64"/>
    </row>
    <row r="139" spans="37:38" ht="15">
      <c r="AK139" s="64"/>
      <c r="AL139" s="64"/>
    </row>
    <row r="140" spans="37:38" ht="15">
      <c r="AK140" s="64"/>
      <c r="AL140" s="64"/>
    </row>
    <row r="141" spans="37:38" ht="15">
      <c r="AK141" s="64"/>
      <c r="AL141" s="64"/>
    </row>
    <row r="142" spans="37:38" ht="15">
      <c r="AK142" s="64"/>
      <c r="AL142" s="64"/>
    </row>
    <row r="143" spans="37:38" ht="15">
      <c r="AK143" s="64"/>
      <c r="AL143" s="64"/>
    </row>
    <row r="144" spans="37:38" ht="15">
      <c r="AK144" s="64"/>
      <c r="AL144" s="64"/>
    </row>
    <row r="145" spans="37:38" ht="15">
      <c r="AK145" s="64"/>
      <c r="AL145" s="64"/>
    </row>
    <row r="146" spans="37:38" ht="15">
      <c r="AK146" s="64"/>
      <c r="AL146" s="64"/>
    </row>
    <row r="147" spans="37:38" ht="15">
      <c r="AK147" s="64"/>
      <c r="AL147" s="64"/>
    </row>
    <row r="148" spans="37:38" ht="15">
      <c r="AK148" s="64"/>
      <c r="AL148" s="64"/>
    </row>
    <row r="149" spans="37:38" ht="15">
      <c r="AK149" s="64"/>
      <c r="AL149" s="64"/>
    </row>
    <row r="150" spans="37:38" ht="15">
      <c r="AK150" s="64"/>
      <c r="AL150" s="64"/>
    </row>
    <row r="151" spans="37:38" ht="15">
      <c r="AK151" s="64"/>
      <c r="AL151" s="64"/>
    </row>
    <row r="152" spans="37:38" ht="15">
      <c r="AK152" s="64"/>
      <c r="AL152" s="64"/>
    </row>
    <row r="153" spans="37:38" ht="15">
      <c r="AK153" s="64"/>
      <c r="AL153" s="64"/>
    </row>
    <row r="154" spans="37:38" ht="15">
      <c r="AK154" s="64"/>
      <c r="AL154" s="64"/>
    </row>
    <row r="155" spans="37:38" ht="15">
      <c r="AK155" s="64"/>
      <c r="AL155" s="64"/>
    </row>
    <row r="156" spans="37:38" ht="15">
      <c r="AK156" s="64"/>
      <c r="AL156" s="64"/>
    </row>
    <row r="157" spans="37:38" ht="15">
      <c r="AK157" s="64"/>
      <c r="AL157" s="64"/>
    </row>
    <row r="158" spans="37:38" ht="15">
      <c r="AK158" s="64"/>
      <c r="AL158" s="64"/>
    </row>
    <row r="159" spans="37:38" ht="15">
      <c r="AK159" s="64"/>
      <c r="AL159" s="64"/>
    </row>
    <row r="160" spans="37:38" ht="15">
      <c r="AK160" s="64"/>
      <c r="AL160" s="64"/>
    </row>
    <row r="161" spans="37:38" ht="15">
      <c r="AK161" s="64"/>
      <c r="AL161" s="64"/>
    </row>
    <row r="162" spans="37:38" ht="15">
      <c r="AK162" s="64"/>
      <c r="AL162" s="64"/>
    </row>
    <row r="163" spans="37:38" ht="15">
      <c r="AK163" s="64"/>
      <c r="AL163" s="64"/>
    </row>
    <row r="164" spans="37:38" ht="15">
      <c r="AK164" s="64"/>
      <c r="AL164" s="64"/>
    </row>
    <row r="165" spans="37:38" ht="15">
      <c r="AK165" s="64"/>
      <c r="AL165" s="64"/>
    </row>
    <row r="166" spans="37:38" ht="15">
      <c r="AK166" s="64"/>
      <c r="AL166" s="64"/>
    </row>
    <row r="167" spans="37:38" ht="15">
      <c r="AK167" s="64"/>
      <c r="AL167" s="64"/>
    </row>
    <row r="168" spans="37:38" ht="15">
      <c r="AK168" s="64"/>
      <c r="AL168" s="64"/>
    </row>
    <row r="169" spans="37:38" ht="15">
      <c r="AK169" s="64"/>
      <c r="AL169" s="64"/>
    </row>
    <row r="170" spans="37:38" ht="15">
      <c r="AK170" s="64"/>
      <c r="AL170" s="64"/>
    </row>
    <row r="171" spans="37:38" ht="15">
      <c r="AK171" s="64"/>
      <c r="AL171" s="64"/>
    </row>
    <row r="172" spans="37:38" ht="15">
      <c r="AK172" s="64"/>
      <c r="AL172" s="64"/>
    </row>
    <row r="173" spans="37:38" ht="15">
      <c r="AK173" s="64"/>
      <c r="AL173" s="64"/>
    </row>
    <row r="174" spans="37:38" ht="15">
      <c r="AK174" s="64"/>
      <c r="AL174" s="64"/>
    </row>
    <row r="175" spans="37:38" ht="15">
      <c r="AK175" s="64"/>
      <c r="AL175" s="64"/>
    </row>
    <row r="176" spans="37:38" ht="15">
      <c r="AK176" s="64"/>
      <c r="AL176" s="64"/>
    </row>
    <row r="177" spans="37:38" ht="15">
      <c r="AK177" s="64"/>
      <c r="AL177" s="64"/>
    </row>
    <row r="178" spans="37:38" ht="15">
      <c r="AK178" s="64"/>
      <c r="AL178" s="64"/>
    </row>
    <row r="179" spans="37:38" ht="15">
      <c r="AK179" s="64"/>
      <c r="AL179" s="64"/>
    </row>
    <row r="180" spans="37:38" ht="15">
      <c r="AK180" s="64"/>
      <c r="AL180" s="64"/>
    </row>
    <row r="181" spans="37:38" ht="15">
      <c r="AK181" s="64"/>
      <c r="AL181" s="64"/>
    </row>
    <row r="182" spans="37:38" ht="15">
      <c r="AK182" s="64"/>
      <c r="AL182" s="64"/>
    </row>
    <row r="183" spans="37:38" ht="15">
      <c r="AK183" s="64"/>
      <c r="AL183" s="64"/>
    </row>
    <row r="184" spans="37:38" ht="15">
      <c r="AK184" s="64"/>
      <c r="AL184" s="64"/>
    </row>
    <row r="185" spans="37:38" ht="15">
      <c r="AK185" s="64"/>
      <c r="AL185" s="64"/>
    </row>
    <row r="186" spans="37:38" ht="15">
      <c r="AK186" s="64"/>
      <c r="AL186" s="64"/>
    </row>
    <row r="187" spans="37:38" ht="15">
      <c r="AK187" s="64"/>
      <c r="AL187" s="64"/>
    </row>
    <row r="188" spans="37:38" ht="15">
      <c r="AK188" s="64"/>
      <c r="AL188" s="64"/>
    </row>
    <row r="189" spans="37:38" ht="15">
      <c r="AK189" s="64"/>
      <c r="AL189" s="64"/>
    </row>
    <row r="190" spans="37:38" ht="15">
      <c r="AK190" s="64"/>
      <c r="AL190" s="64"/>
    </row>
    <row r="191" spans="37:38" ht="15">
      <c r="AK191" s="64"/>
      <c r="AL191" s="64"/>
    </row>
    <row r="192" spans="37:38" ht="15">
      <c r="AK192" s="64"/>
      <c r="AL192" s="64"/>
    </row>
    <row r="193" spans="37:38" ht="15">
      <c r="AK193" s="64"/>
      <c r="AL193" s="64"/>
    </row>
    <row r="194" spans="37:38" ht="15">
      <c r="AK194" s="64"/>
      <c r="AL194" s="64"/>
    </row>
    <row r="195" spans="37:38" ht="15">
      <c r="AK195" s="64"/>
      <c r="AL195" s="64"/>
    </row>
    <row r="196" spans="37:38" ht="15">
      <c r="AK196" s="64"/>
      <c r="AL196" s="64"/>
    </row>
    <row r="197" spans="37:38" ht="15">
      <c r="AK197" s="64"/>
      <c r="AL197" s="64"/>
    </row>
    <row r="198" spans="37:38" ht="15">
      <c r="AK198" s="64"/>
      <c r="AL198" s="64"/>
    </row>
    <row r="199" spans="37:38" ht="15">
      <c r="AK199" s="64"/>
      <c r="AL199" s="64"/>
    </row>
    <row r="200" spans="37:38" ht="15">
      <c r="AK200" s="64"/>
      <c r="AL200" s="64"/>
    </row>
    <row r="201" spans="37:38" ht="15">
      <c r="AK201" s="64"/>
      <c r="AL201" s="64"/>
    </row>
    <row r="202" spans="37:38" ht="15">
      <c r="AK202" s="64"/>
      <c r="AL202" s="64"/>
    </row>
    <row r="203" spans="37:38" ht="15">
      <c r="AK203" s="64"/>
      <c r="AL203" s="64"/>
    </row>
    <row r="204" spans="37:38" ht="15">
      <c r="AK204" s="64"/>
      <c r="AL204" s="64"/>
    </row>
    <row r="205" spans="37:38" ht="15">
      <c r="AK205" s="64"/>
      <c r="AL205" s="64"/>
    </row>
    <row r="206" spans="37:38" ht="15">
      <c r="AK206" s="64"/>
      <c r="AL206" s="64"/>
    </row>
    <row r="207" spans="37:38" ht="15">
      <c r="AK207" s="64"/>
      <c r="AL207" s="64"/>
    </row>
    <row r="208" spans="37:38" ht="15">
      <c r="AK208" s="64"/>
      <c r="AL208" s="64"/>
    </row>
    <row r="209" spans="37:38" ht="15">
      <c r="AK209" s="64"/>
      <c r="AL209" s="64"/>
    </row>
    <row r="210" spans="37:38" ht="15">
      <c r="AK210" s="64"/>
      <c r="AL210" s="64"/>
    </row>
    <row r="211" spans="37:38" ht="15">
      <c r="AK211" s="64"/>
      <c r="AL211" s="64"/>
    </row>
    <row r="212" spans="37:38" ht="15">
      <c r="AK212" s="64"/>
      <c r="AL212" s="64"/>
    </row>
    <row r="213" spans="37:38" ht="15">
      <c r="AK213" s="64"/>
      <c r="AL213" s="64"/>
    </row>
    <row r="214" spans="37:38" ht="15">
      <c r="AK214" s="64"/>
      <c r="AL214" s="64"/>
    </row>
    <row r="215" spans="37:38" ht="15">
      <c r="AK215" s="64"/>
      <c r="AL215" s="64"/>
    </row>
    <row r="216" spans="37:38" ht="15">
      <c r="AK216" s="64"/>
      <c r="AL216" s="64"/>
    </row>
    <row r="217" spans="37:38" ht="15">
      <c r="AK217" s="64"/>
      <c r="AL217" s="64"/>
    </row>
    <row r="218" spans="37:38" ht="15">
      <c r="AK218" s="64"/>
      <c r="AL218" s="64"/>
    </row>
    <row r="219" spans="37:38" ht="15">
      <c r="AK219" s="64"/>
      <c r="AL219" s="64"/>
    </row>
    <row r="220" spans="37:38" ht="15">
      <c r="AK220" s="64"/>
      <c r="AL220" s="64"/>
    </row>
    <row r="221" spans="37:38" ht="15">
      <c r="AK221" s="64"/>
      <c r="AL221" s="64"/>
    </row>
    <row r="222" spans="37:38" ht="15">
      <c r="AK222" s="64"/>
      <c r="AL222" s="64"/>
    </row>
    <row r="223" spans="37:38" ht="15">
      <c r="AK223" s="64"/>
      <c r="AL223" s="64"/>
    </row>
    <row r="224" spans="37:38" ht="15">
      <c r="AK224" s="64"/>
      <c r="AL224" s="64"/>
    </row>
    <row r="225" spans="37:38" ht="15">
      <c r="AK225" s="64"/>
      <c r="AL225" s="64"/>
    </row>
    <row r="226" spans="37:38" ht="15">
      <c r="AK226" s="64"/>
      <c r="AL226" s="64"/>
    </row>
    <row r="227" spans="37:38" ht="15">
      <c r="AK227" s="64"/>
      <c r="AL227" s="64"/>
    </row>
    <row r="228" spans="37:38" ht="15">
      <c r="AK228" s="64"/>
      <c r="AL228" s="64"/>
    </row>
    <row r="229" spans="37:38" ht="15">
      <c r="AK229" s="64"/>
      <c r="AL229" s="64"/>
    </row>
    <row r="230" spans="37:38" ht="15">
      <c r="AK230" s="64"/>
      <c r="AL230" s="64"/>
    </row>
    <row r="231" spans="37:38" ht="15">
      <c r="AK231" s="64"/>
      <c r="AL231" s="64"/>
    </row>
    <row r="232" spans="37:38" ht="15">
      <c r="AK232" s="64"/>
      <c r="AL232" s="64"/>
    </row>
    <row r="233" spans="37:38" ht="15">
      <c r="AK233" s="64"/>
      <c r="AL233" s="64"/>
    </row>
    <row r="234" spans="37:38" ht="15">
      <c r="AK234" s="64"/>
      <c r="AL234" s="64"/>
    </row>
    <row r="235" spans="37:38" ht="15">
      <c r="AK235" s="64"/>
      <c r="AL235" s="64"/>
    </row>
    <row r="236" spans="37:38" ht="15">
      <c r="AK236" s="64"/>
      <c r="AL236" s="64"/>
    </row>
    <row r="237" spans="37:38" ht="15">
      <c r="AK237" s="64"/>
      <c r="AL237" s="64"/>
    </row>
    <row r="238" spans="37:38" ht="15">
      <c r="AK238" s="64"/>
      <c r="AL238" s="64"/>
    </row>
    <row r="239" spans="37:38" ht="15">
      <c r="AK239" s="64"/>
      <c r="AL239" s="64"/>
    </row>
    <row r="240" spans="37:38" ht="15">
      <c r="AK240" s="64"/>
      <c r="AL240" s="64"/>
    </row>
    <row r="241" spans="37:38" ht="15">
      <c r="AK241" s="64"/>
      <c r="AL241" s="64"/>
    </row>
    <row r="242" spans="37:38" ht="15">
      <c r="AK242" s="64"/>
      <c r="AL242" s="64"/>
    </row>
    <row r="243" spans="37:38" ht="15">
      <c r="AK243" s="64"/>
      <c r="AL243" s="64"/>
    </row>
    <row r="244" spans="37:38" ht="15">
      <c r="AK244" s="64"/>
      <c r="AL244" s="64"/>
    </row>
    <row r="245" spans="37:38" ht="15">
      <c r="AK245" s="64"/>
      <c r="AL245" s="64"/>
    </row>
    <row r="246" spans="37:38" ht="15">
      <c r="AK246" s="64"/>
      <c r="AL246" s="64"/>
    </row>
    <row r="247" spans="37:38" ht="15">
      <c r="AK247" s="64"/>
      <c r="AL247" s="64"/>
    </row>
    <row r="248" spans="37:38" ht="15">
      <c r="AK248" s="64"/>
      <c r="AL248" s="64"/>
    </row>
    <row r="249" spans="37:38" ht="15">
      <c r="AK249" s="64"/>
      <c r="AL249" s="64"/>
    </row>
    <row r="250" spans="37:38" ht="15">
      <c r="AK250" s="64"/>
      <c r="AL250" s="64"/>
    </row>
    <row r="251" spans="37:38" ht="15">
      <c r="AK251" s="64"/>
      <c r="AL251" s="64"/>
    </row>
    <row r="252" spans="37:38" ht="15">
      <c r="AK252" s="64"/>
      <c r="AL252" s="64"/>
    </row>
    <row r="253" spans="37:38" ht="15">
      <c r="AK253" s="64"/>
      <c r="AL253" s="64"/>
    </row>
    <row r="254" spans="37:38" ht="15">
      <c r="AK254" s="64"/>
      <c r="AL254" s="64"/>
    </row>
    <row r="255" spans="37:38" ht="15">
      <c r="AK255" s="64"/>
      <c r="AL255" s="64"/>
    </row>
    <row r="256" spans="37:38" ht="15">
      <c r="AK256" s="64"/>
      <c r="AL256" s="64"/>
    </row>
    <row r="257" spans="37:38" ht="15">
      <c r="AK257" s="64"/>
      <c r="AL257" s="64"/>
    </row>
    <row r="258" spans="37:38" ht="15">
      <c r="AK258" s="64"/>
      <c r="AL258" s="64"/>
    </row>
    <row r="259" spans="37:38" ht="15">
      <c r="AK259" s="64"/>
      <c r="AL259" s="64"/>
    </row>
    <row r="260" spans="37:38" ht="15">
      <c r="AK260" s="64"/>
      <c r="AL260" s="64"/>
    </row>
    <row r="261" spans="37:38" ht="15">
      <c r="AK261" s="64"/>
      <c r="AL261" s="64"/>
    </row>
    <row r="262" spans="37:38" ht="15">
      <c r="AK262" s="64"/>
      <c r="AL262" s="64"/>
    </row>
    <row r="263" spans="37:38" ht="15">
      <c r="AK263" s="64"/>
      <c r="AL263" s="64"/>
    </row>
    <row r="264" spans="37:38" ht="15">
      <c r="AK264" s="64"/>
      <c r="AL264" s="64"/>
    </row>
    <row r="265" spans="37:38" ht="15">
      <c r="AK265" s="64"/>
      <c r="AL265" s="64"/>
    </row>
    <row r="266" spans="37:38" ht="15">
      <c r="AK266" s="64"/>
      <c r="AL266" s="64"/>
    </row>
    <row r="267" spans="37:38" ht="15">
      <c r="AK267" s="64"/>
      <c r="AL267" s="64"/>
    </row>
    <row r="268" spans="37:38" ht="15">
      <c r="AK268" s="64"/>
      <c r="AL268" s="64"/>
    </row>
    <row r="269" spans="37:38" ht="15">
      <c r="AK269" s="64"/>
      <c r="AL269" s="64"/>
    </row>
    <row r="270" spans="37:38" ht="15">
      <c r="AK270" s="64"/>
      <c r="AL270" s="64"/>
    </row>
    <row r="271" spans="37:38" ht="15">
      <c r="AK271" s="64"/>
      <c r="AL271" s="64"/>
    </row>
    <row r="272" spans="37:38" ht="15">
      <c r="AK272" s="64"/>
      <c r="AL272" s="64"/>
    </row>
    <row r="273" spans="37:38" ht="15">
      <c r="AK273" s="64"/>
      <c r="AL273" s="64"/>
    </row>
    <row r="274" spans="37:38" ht="15">
      <c r="AK274" s="64"/>
      <c r="AL274" s="64"/>
    </row>
    <row r="275" spans="37:38" ht="15">
      <c r="AK275" s="64"/>
      <c r="AL275" s="64"/>
    </row>
    <row r="276" spans="37:38" ht="15">
      <c r="AK276" s="64"/>
      <c r="AL276" s="64"/>
    </row>
    <row r="277" spans="37:38" ht="15">
      <c r="AK277" s="64"/>
      <c r="AL277" s="64"/>
    </row>
    <row r="278" spans="37:38" ht="15">
      <c r="AK278" s="64"/>
      <c r="AL278" s="64"/>
    </row>
    <row r="279" spans="37:38" ht="15">
      <c r="AK279" s="64"/>
      <c r="AL279" s="64"/>
    </row>
    <row r="280" spans="37:38" ht="15">
      <c r="AK280" s="64"/>
      <c r="AL280" s="64"/>
    </row>
    <row r="281" spans="37:38" ht="15">
      <c r="AK281" s="64"/>
      <c r="AL281" s="64"/>
    </row>
    <row r="282" spans="37:38" ht="15">
      <c r="AK282" s="64"/>
      <c r="AL282" s="64"/>
    </row>
    <row r="283" spans="37:38" ht="15">
      <c r="AK283" s="64"/>
      <c r="AL283" s="64"/>
    </row>
    <row r="284" spans="37:38" ht="15">
      <c r="AK284" s="64"/>
      <c r="AL284" s="64"/>
    </row>
    <row r="285" spans="37:38" ht="15">
      <c r="AK285" s="64"/>
      <c r="AL285" s="64"/>
    </row>
    <row r="286" spans="37:38" ht="15">
      <c r="AK286" s="64"/>
      <c r="AL286" s="64"/>
    </row>
    <row r="287" spans="37:38" ht="15">
      <c r="AK287" s="64"/>
      <c r="AL287" s="64"/>
    </row>
    <row r="288" spans="37:38" ht="15">
      <c r="AK288" s="64"/>
      <c r="AL288" s="64"/>
    </row>
    <row r="289" spans="37:38" ht="15">
      <c r="AK289" s="64"/>
      <c r="AL289" s="64"/>
    </row>
    <row r="290" spans="37:38" ht="15">
      <c r="AK290" s="64"/>
      <c r="AL290" s="64"/>
    </row>
    <row r="291" spans="37:38" ht="15">
      <c r="AK291" s="64"/>
      <c r="AL291" s="64"/>
    </row>
    <row r="292" spans="37:38" ht="15">
      <c r="AK292" s="64"/>
      <c r="AL292" s="64"/>
    </row>
    <row r="293" spans="37:38" ht="15">
      <c r="AK293" s="64"/>
      <c r="AL293" s="64"/>
    </row>
    <row r="294" spans="37:38" ht="15">
      <c r="AK294" s="64"/>
      <c r="AL294" s="64"/>
    </row>
    <row r="295" spans="37:38" ht="15">
      <c r="AK295" s="64"/>
      <c r="AL295" s="64"/>
    </row>
    <row r="296" spans="37:38" ht="15">
      <c r="AK296" s="64"/>
      <c r="AL296" s="64"/>
    </row>
    <row r="297" spans="37:38" ht="15">
      <c r="AK297" s="64"/>
      <c r="AL297" s="64"/>
    </row>
    <row r="298" spans="37:38" ht="15">
      <c r="AK298" s="64"/>
      <c r="AL298" s="64"/>
    </row>
    <row r="299" spans="37:38" ht="15">
      <c r="AK299" s="64"/>
      <c r="AL299" s="64"/>
    </row>
    <row r="300" spans="37:38" ht="15">
      <c r="AK300" s="64"/>
      <c r="AL300" s="64"/>
    </row>
    <row r="301" spans="37:38" ht="15">
      <c r="AK301" s="64"/>
      <c r="AL301" s="64"/>
    </row>
    <row r="302" spans="37:38" ht="15">
      <c r="AK302" s="64"/>
      <c r="AL302" s="64"/>
    </row>
    <row r="303" spans="37:38" ht="15">
      <c r="AK303" s="64"/>
      <c r="AL303" s="64"/>
    </row>
    <row r="304" spans="37:38" ht="15">
      <c r="AK304" s="64"/>
      <c r="AL304" s="64"/>
    </row>
    <row r="305" spans="37:38" ht="15">
      <c r="AK305" s="64"/>
      <c r="AL305" s="64"/>
    </row>
    <row r="306" spans="37:38" ht="15">
      <c r="AK306" s="64"/>
      <c r="AL306" s="64"/>
    </row>
    <row r="307" spans="37:38" ht="15">
      <c r="AK307" s="64"/>
      <c r="AL307" s="64"/>
    </row>
    <row r="308" spans="37:38" ht="15">
      <c r="AK308" s="64"/>
      <c r="AL308" s="64"/>
    </row>
    <row r="309" spans="37:38" ht="15">
      <c r="AK309" s="64"/>
      <c r="AL309" s="64"/>
    </row>
    <row r="310" spans="37:38" ht="15">
      <c r="AK310" s="64"/>
      <c r="AL310" s="64"/>
    </row>
    <row r="311" spans="37:38" ht="15">
      <c r="AK311" s="64"/>
      <c r="AL311" s="64"/>
    </row>
    <row r="312" spans="37:38" ht="15">
      <c r="AK312" s="64"/>
      <c r="AL312" s="64"/>
    </row>
    <row r="313" spans="37:38" ht="15">
      <c r="AK313" s="64"/>
      <c r="AL313" s="64"/>
    </row>
    <row r="314" spans="37:38" ht="15">
      <c r="AK314" s="64"/>
      <c r="AL314" s="64"/>
    </row>
    <row r="315" spans="37:38" ht="15">
      <c r="AK315" s="64"/>
      <c r="AL315" s="64"/>
    </row>
    <row r="316" spans="37:38" ht="15">
      <c r="AK316" s="64"/>
      <c r="AL316" s="64"/>
    </row>
    <row r="317" spans="37:38" ht="15">
      <c r="AK317" s="64"/>
      <c r="AL317" s="64"/>
    </row>
    <row r="318" spans="37:38" ht="15">
      <c r="AK318" s="64"/>
      <c r="AL318" s="64"/>
    </row>
    <row r="319" spans="37:38" ht="15">
      <c r="AK319" s="64"/>
      <c r="AL319" s="64"/>
    </row>
    <row r="320" spans="37:38" ht="15">
      <c r="AK320" s="64"/>
      <c r="AL320" s="64"/>
    </row>
    <row r="321" spans="37:38" ht="15">
      <c r="AK321" s="64"/>
      <c r="AL321" s="64"/>
    </row>
    <row r="322" spans="37:38" ht="15">
      <c r="AK322" s="64"/>
      <c r="AL322" s="64"/>
    </row>
    <row r="323" spans="37:38" ht="15">
      <c r="AK323" s="64"/>
      <c r="AL323" s="64"/>
    </row>
    <row r="324" spans="37:38" ht="15">
      <c r="AK324" s="64"/>
      <c r="AL324" s="64"/>
    </row>
    <row r="325" spans="37:38" ht="15">
      <c r="AK325" s="64"/>
      <c r="AL325" s="64"/>
    </row>
    <row r="326" spans="37:38" ht="15">
      <c r="AK326" s="64"/>
      <c r="AL326" s="64"/>
    </row>
    <row r="327" spans="37:38" ht="15">
      <c r="AK327" s="64"/>
      <c r="AL327" s="64"/>
    </row>
    <row r="328" spans="37:38" ht="15">
      <c r="AK328" s="64"/>
      <c r="AL328" s="64"/>
    </row>
    <row r="329" spans="37:38" ht="15">
      <c r="AK329" s="64"/>
      <c r="AL329" s="64"/>
    </row>
    <row r="330" spans="37:38" ht="15">
      <c r="AK330" s="64"/>
      <c r="AL330" s="64"/>
    </row>
    <row r="331" spans="37:38" ht="15">
      <c r="AK331" s="64"/>
      <c r="AL331" s="64"/>
    </row>
    <row r="332" spans="37:38" ht="15">
      <c r="AK332" s="64"/>
      <c r="AL332" s="64"/>
    </row>
    <row r="333" spans="37:38" ht="15">
      <c r="AK333" s="64"/>
      <c r="AL333" s="64"/>
    </row>
    <row r="334" spans="37:38" ht="15">
      <c r="AK334" s="64"/>
      <c r="AL334" s="64"/>
    </row>
    <row r="335" spans="37:38" ht="15">
      <c r="AK335" s="64"/>
      <c r="AL335" s="64"/>
    </row>
    <row r="336" spans="37:38" ht="15">
      <c r="AK336" s="64"/>
      <c r="AL336" s="64"/>
    </row>
    <row r="337" spans="37:38" ht="15">
      <c r="AK337" s="64"/>
      <c r="AL337" s="64"/>
    </row>
    <row r="338" spans="37:38" ht="15">
      <c r="AK338" s="64"/>
      <c r="AL338" s="64"/>
    </row>
    <row r="339" spans="37:38" ht="15">
      <c r="AK339" s="64"/>
      <c r="AL339" s="64"/>
    </row>
    <row r="340" spans="37:38" ht="15">
      <c r="AK340" s="64"/>
      <c r="AL340" s="64"/>
    </row>
    <row r="341" spans="37:38" ht="15">
      <c r="AK341" s="64"/>
      <c r="AL341" s="64"/>
    </row>
    <row r="342" spans="37:38" ht="15">
      <c r="AK342" s="64"/>
      <c r="AL342" s="64"/>
    </row>
    <row r="343" spans="37:38" ht="15">
      <c r="AK343" s="64"/>
      <c r="AL343" s="64"/>
    </row>
    <row r="344" spans="37:38" ht="15">
      <c r="AK344" s="64"/>
      <c r="AL344" s="64"/>
    </row>
    <row r="345" spans="37:38" ht="15">
      <c r="AK345" s="64"/>
      <c r="AL345" s="64"/>
    </row>
    <row r="346" spans="37:38" ht="15">
      <c r="AK346" s="64"/>
      <c r="AL346" s="64"/>
    </row>
    <row r="347" spans="37:38" ht="15">
      <c r="AK347" s="64"/>
      <c r="AL347" s="64"/>
    </row>
    <row r="348" spans="37:38" ht="15">
      <c r="AK348" s="64"/>
      <c r="AL348" s="64"/>
    </row>
    <row r="349" spans="37:38" ht="15">
      <c r="AK349" s="64"/>
      <c r="AL349" s="64"/>
    </row>
    <row r="350" spans="37:38" ht="15">
      <c r="AK350" s="64"/>
      <c r="AL350" s="64"/>
    </row>
    <row r="351" spans="37:38" ht="15">
      <c r="AK351" s="64"/>
      <c r="AL351" s="64"/>
    </row>
    <row r="352" spans="37:38" ht="15">
      <c r="AK352" s="64"/>
      <c r="AL352" s="64"/>
    </row>
    <row r="353" spans="37:38" ht="15">
      <c r="AK353" s="64"/>
      <c r="AL353" s="64"/>
    </row>
    <row r="354" spans="37:38" ht="15">
      <c r="AK354" s="64"/>
      <c r="AL354" s="64"/>
    </row>
    <row r="355" spans="37:38" ht="15">
      <c r="AK355" s="64"/>
      <c r="AL355" s="64"/>
    </row>
    <row r="356" spans="37:38" ht="15">
      <c r="AK356" s="64"/>
      <c r="AL356" s="64"/>
    </row>
    <row r="357" spans="37:38" ht="15">
      <c r="AK357" s="64"/>
      <c r="AL357" s="64"/>
    </row>
    <row r="358" spans="37:38" ht="15">
      <c r="AK358" s="64"/>
      <c r="AL358" s="64"/>
    </row>
    <row r="359" spans="37:38" ht="15">
      <c r="AK359" s="64"/>
      <c r="AL359" s="64"/>
    </row>
    <row r="360" spans="37:38" ht="15">
      <c r="AK360" s="64"/>
      <c r="AL360" s="64"/>
    </row>
    <row r="361" spans="37:38" ht="15">
      <c r="AK361" s="64"/>
      <c r="AL361" s="64"/>
    </row>
    <row r="362" spans="37:38" ht="15">
      <c r="AK362" s="64"/>
      <c r="AL362" s="64"/>
    </row>
    <row r="363" spans="37:38" ht="15">
      <c r="AK363" s="64"/>
      <c r="AL363" s="64"/>
    </row>
    <row r="364" spans="37:38" ht="15">
      <c r="AK364" s="64"/>
      <c r="AL364" s="64"/>
    </row>
    <row r="365" spans="37:38" ht="15">
      <c r="AK365" s="64"/>
      <c r="AL365" s="64"/>
    </row>
    <row r="366" spans="37:38" ht="15">
      <c r="AK366" s="64"/>
      <c r="AL366" s="64"/>
    </row>
    <row r="367" spans="37:38" ht="15">
      <c r="AK367" s="64"/>
      <c r="AL367" s="64"/>
    </row>
    <row r="368" spans="37:38" ht="15">
      <c r="AK368" s="64"/>
      <c r="AL368" s="64"/>
    </row>
    <row r="369" spans="37:38" ht="15">
      <c r="AK369" s="64"/>
      <c r="AL369" s="64"/>
    </row>
    <row r="370" spans="37:38" ht="15">
      <c r="AK370" s="64"/>
      <c r="AL370" s="64"/>
    </row>
    <row r="371" spans="37:38" ht="15">
      <c r="AK371" s="64"/>
      <c r="AL371" s="64"/>
    </row>
    <row r="372" spans="37:38" ht="15">
      <c r="AK372" s="64"/>
      <c r="AL372" s="64"/>
    </row>
    <row r="373" spans="37:38" ht="15">
      <c r="AK373" s="64"/>
      <c r="AL373" s="64"/>
    </row>
    <row r="374" spans="37:38" ht="15">
      <c r="AK374" s="64"/>
      <c r="AL374" s="64"/>
    </row>
    <row r="375" spans="37:38" ht="15">
      <c r="AK375" s="64"/>
      <c r="AL375" s="64"/>
    </row>
    <row r="376" spans="37:38" ht="15">
      <c r="AK376" s="64"/>
      <c r="AL376" s="64"/>
    </row>
    <row r="377" spans="37:38" ht="15">
      <c r="AK377" s="64"/>
      <c r="AL377" s="64"/>
    </row>
    <row r="378" spans="37:38" ht="15">
      <c r="AK378" s="64"/>
      <c r="AL378" s="64"/>
    </row>
    <row r="379" spans="37:38" ht="15">
      <c r="AK379" s="64"/>
      <c r="AL379" s="64"/>
    </row>
    <row r="380" spans="37:38" ht="15">
      <c r="AK380" s="64"/>
      <c r="AL380" s="64"/>
    </row>
    <row r="381" spans="37:38" ht="15">
      <c r="AK381" s="64"/>
      <c r="AL381" s="64"/>
    </row>
    <row r="382" spans="37:38" ht="15">
      <c r="AK382" s="64"/>
      <c r="AL382" s="64"/>
    </row>
    <row r="383" spans="37:38" ht="15">
      <c r="AK383" s="64"/>
      <c r="AL383" s="64"/>
    </row>
    <row r="384" spans="37:38" ht="15">
      <c r="AK384" s="64"/>
      <c r="AL384" s="64"/>
    </row>
    <row r="385" spans="37:38" ht="15">
      <c r="AK385" s="64"/>
      <c r="AL385" s="64"/>
    </row>
    <row r="386" spans="37:38" ht="15">
      <c r="AK386" s="64"/>
      <c r="AL386" s="64"/>
    </row>
    <row r="387" spans="37:38" ht="15">
      <c r="AK387" s="64"/>
      <c r="AL387" s="64"/>
    </row>
    <row r="388" spans="37:38" ht="15">
      <c r="AK388" s="64"/>
      <c r="AL388" s="64"/>
    </row>
    <row r="389" spans="37:38" ht="15">
      <c r="AK389" s="64"/>
      <c r="AL389" s="64"/>
    </row>
    <row r="390" spans="37:38" ht="15">
      <c r="AK390" s="64"/>
      <c r="AL390" s="64"/>
    </row>
    <row r="391" spans="37:38" ht="15">
      <c r="AK391" s="64"/>
      <c r="AL391" s="64"/>
    </row>
    <row r="392" spans="37:38" ht="15">
      <c r="AK392" s="64"/>
      <c r="AL392" s="64"/>
    </row>
    <row r="393" spans="37:38" ht="15">
      <c r="AK393" s="64"/>
      <c r="AL393" s="64"/>
    </row>
    <row r="394" spans="37:38" ht="15">
      <c r="AK394" s="64"/>
      <c r="AL394" s="64"/>
    </row>
    <row r="395" spans="37:38" ht="15">
      <c r="AK395" s="64"/>
      <c r="AL395" s="64"/>
    </row>
    <row r="396" spans="37:38" ht="15">
      <c r="AK396" s="64"/>
      <c r="AL396" s="64"/>
    </row>
    <row r="397" spans="37:38" ht="15">
      <c r="AK397" s="64"/>
      <c r="AL397" s="64"/>
    </row>
    <row r="398" spans="37:38" ht="15">
      <c r="AK398" s="64"/>
      <c r="AL398" s="64"/>
    </row>
    <row r="399" spans="37:38" ht="15">
      <c r="AK399" s="64"/>
      <c r="AL399" s="64"/>
    </row>
    <row r="400" spans="37:38" ht="15">
      <c r="AK400" s="64"/>
      <c r="AL400" s="64"/>
    </row>
    <row r="401" spans="37:38" ht="15">
      <c r="AK401" s="64"/>
      <c r="AL401" s="64"/>
    </row>
    <row r="402" spans="37:38" ht="15">
      <c r="AK402" s="64"/>
      <c r="AL402" s="64"/>
    </row>
    <row r="403" spans="37:38" ht="15">
      <c r="AK403" s="64"/>
      <c r="AL403" s="64"/>
    </row>
    <row r="404" spans="37:38" ht="15">
      <c r="AK404" s="64"/>
      <c r="AL404" s="64"/>
    </row>
    <row r="405" spans="37:38" ht="15">
      <c r="AK405" s="64"/>
      <c r="AL405" s="64"/>
    </row>
    <row r="406" spans="37:38" ht="15">
      <c r="AK406" s="64"/>
      <c r="AL406" s="64"/>
    </row>
    <row r="407" spans="37:38" ht="15">
      <c r="AK407" s="64"/>
      <c r="AL407" s="64"/>
    </row>
    <row r="408" spans="37:38" ht="15">
      <c r="AK408" s="64"/>
      <c r="AL408" s="64"/>
    </row>
    <row r="409" spans="37:38" ht="15">
      <c r="AK409" s="64"/>
      <c r="AL409" s="64"/>
    </row>
    <row r="410" spans="37:38" ht="15">
      <c r="AK410" s="64"/>
      <c r="AL410" s="64"/>
    </row>
    <row r="411" spans="37:38" ht="15">
      <c r="AK411" s="64"/>
      <c r="AL411" s="64"/>
    </row>
    <row r="412" spans="37:38" ht="15">
      <c r="AK412" s="64"/>
      <c r="AL412" s="64"/>
    </row>
    <row r="413" spans="37:38" ht="15">
      <c r="AK413" s="64"/>
      <c r="AL413" s="64"/>
    </row>
    <row r="414" spans="37:38" ht="15">
      <c r="AK414" s="64"/>
      <c r="AL414" s="64"/>
    </row>
    <row r="415" spans="37:38" ht="15">
      <c r="AK415" s="64"/>
      <c r="AL415" s="64"/>
    </row>
    <row r="416" spans="37:38" ht="15">
      <c r="AK416" s="64"/>
      <c r="AL416" s="64"/>
    </row>
    <row r="417" spans="37:38" ht="15">
      <c r="AK417" s="64"/>
      <c r="AL417" s="64"/>
    </row>
    <row r="418" spans="37:38" ht="15">
      <c r="AK418" s="64"/>
      <c r="AL418" s="64"/>
    </row>
    <row r="419" spans="37:38" ht="15">
      <c r="AK419" s="64"/>
      <c r="AL419" s="64"/>
    </row>
    <row r="420" spans="37:38" ht="15">
      <c r="AK420" s="64"/>
      <c r="AL420" s="64"/>
    </row>
    <row r="421" spans="37:38" ht="15">
      <c r="AK421" s="64"/>
      <c r="AL421" s="64"/>
    </row>
    <row r="422" spans="37:38" ht="15">
      <c r="AK422" s="64"/>
      <c r="AL422" s="64"/>
    </row>
    <row r="423" spans="37:38" ht="15">
      <c r="AK423" s="64"/>
      <c r="AL423" s="64"/>
    </row>
    <row r="424" spans="37:38" ht="15">
      <c r="AK424" s="64"/>
      <c r="AL424" s="64"/>
    </row>
    <row r="425" spans="37:38" ht="15">
      <c r="AK425" s="64"/>
      <c r="AL425" s="64"/>
    </row>
    <row r="426" spans="37:38" ht="15">
      <c r="AK426" s="64"/>
      <c r="AL426" s="64"/>
    </row>
    <row r="427" spans="37:38" ht="15">
      <c r="AK427" s="64"/>
      <c r="AL427" s="64"/>
    </row>
    <row r="428" spans="37:38" ht="15">
      <c r="AK428" s="64"/>
      <c r="AL428" s="64"/>
    </row>
    <row r="429" spans="37:38" ht="15">
      <c r="AK429" s="64"/>
      <c r="AL429" s="64"/>
    </row>
    <row r="430" spans="37:38" ht="15">
      <c r="AK430" s="64"/>
      <c r="AL430" s="64"/>
    </row>
    <row r="431" spans="37:38" ht="15">
      <c r="AK431" s="64"/>
      <c r="AL431" s="64"/>
    </row>
    <row r="432" spans="37:38" ht="15">
      <c r="AK432" s="64"/>
      <c r="AL432" s="64"/>
    </row>
    <row r="433" spans="37:38" ht="15">
      <c r="AK433" s="64"/>
      <c r="AL433" s="64"/>
    </row>
    <row r="434" spans="37:38" ht="15">
      <c r="AK434" s="64"/>
      <c r="AL434" s="64"/>
    </row>
    <row r="435" spans="37:38" ht="15">
      <c r="AK435" s="64"/>
      <c r="AL435" s="64"/>
    </row>
    <row r="436" spans="37:38" ht="15">
      <c r="AK436" s="64"/>
      <c r="AL436" s="64"/>
    </row>
    <row r="437" spans="37:38" ht="15">
      <c r="AK437" s="64"/>
      <c r="AL437" s="64"/>
    </row>
    <row r="438" spans="37:38" ht="15">
      <c r="AK438" s="64"/>
      <c r="AL438" s="64"/>
    </row>
    <row r="439" spans="37:38" ht="15">
      <c r="AK439" s="64"/>
      <c r="AL439" s="64"/>
    </row>
    <row r="440" spans="37:38" ht="15">
      <c r="AK440" s="64"/>
      <c r="AL440" s="64"/>
    </row>
    <row r="441" spans="37:38" ht="15">
      <c r="AK441" s="64"/>
      <c r="AL441" s="64"/>
    </row>
    <row r="442" spans="37:38" ht="15">
      <c r="AK442" s="64"/>
      <c r="AL442" s="64"/>
    </row>
    <row r="443" spans="37:38" ht="15">
      <c r="AK443" s="64"/>
      <c r="AL443" s="64"/>
    </row>
    <row r="444" spans="37:38" ht="15">
      <c r="AK444" s="64"/>
      <c r="AL444" s="64"/>
    </row>
    <row r="445" spans="37:38" ht="15">
      <c r="AK445" s="64"/>
      <c r="AL445" s="64"/>
    </row>
    <row r="446" spans="37:38" ht="15">
      <c r="AK446" s="64"/>
      <c r="AL446" s="64"/>
    </row>
    <row r="447" spans="37:38" ht="15">
      <c r="AK447" s="64"/>
      <c r="AL447" s="64"/>
    </row>
    <row r="448" spans="37:38" ht="15">
      <c r="AK448" s="64"/>
      <c r="AL448" s="64"/>
    </row>
    <row r="449" spans="37:38" ht="15">
      <c r="AK449" s="64"/>
      <c r="AL449" s="64"/>
    </row>
    <row r="450" spans="37:38" ht="15">
      <c r="AK450" s="64"/>
      <c r="AL450" s="64"/>
    </row>
    <row r="451" spans="37:38" ht="15">
      <c r="AK451" s="64"/>
      <c r="AL451" s="64"/>
    </row>
    <row r="452" spans="37:38" ht="15">
      <c r="AK452" s="64"/>
      <c r="AL452" s="64"/>
    </row>
    <row r="453" spans="37:38" ht="15">
      <c r="AK453" s="64"/>
      <c r="AL453" s="64"/>
    </row>
    <row r="454" spans="37:38" ht="15">
      <c r="AK454" s="64"/>
      <c r="AL454" s="64"/>
    </row>
    <row r="455" spans="37:38" ht="15">
      <c r="AK455" s="64"/>
      <c r="AL455" s="64"/>
    </row>
    <row r="456" spans="37:38" ht="15">
      <c r="AK456" s="64"/>
      <c r="AL456" s="64"/>
    </row>
    <row r="457" spans="37:38" ht="15">
      <c r="AK457" s="64"/>
      <c r="AL457" s="64"/>
    </row>
    <row r="458" spans="37:38" ht="15">
      <c r="AK458" s="64"/>
      <c r="AL458" s="64"/>
    </row>
    <row r="459" spans="37:38" ht="15">
      <c r="AK459" s="64"/>
      <c r="AL459" s="64"/>
    </row>
    <row r="460" spans="37:38" ht="15">
      <c r="AK460" s="64"/>
      <c r="AL460" s="64"/>
    </row>
    <row r="461" spans="37:38" ht="15">
      <c r="AK461" s="64"/>
      <c r="AL461" s="64"/>
    </row>
    <row r="462" spans="37:38" ht="15">
      <c r="AK462" s="64"/>
      <c r="AL462" s="64"/>
    </row>
    <row r="463" spans="37:38" ht="15">
      <c r="AK463" s="64"/>
      <c r="AL463" s="64"/>
    </row>
    <row r="464" spans="37:38" ht="15">
      <c r="AK464" s="64"/>
      <c r="AL464" s="64"/>
    </row>
    <row r="465" spans="37:38" ht="15">
      <c r="AK465" s="64"/>
      <c r="AL465" s="64"/>
    </row>
    <row r="466" spans="37:38" ht="15">
      <c r="AK466" s="64"/>
      <c r="AL466" s="64"/>
    </row>
    <row r="467" spans="37:38" ht="15">
      <c r="AK467" s="64"/>
      <c r="AL467" s="64"/>
    </row>
    <row r="468" spans="37:38" ht="15">
      <c r="AK468" s="64"/>
      <c r="AL468" s="64"/>
    </row>
    <row r="469" spans="37:38" ht="15">
      <c r="AK469" s="64"/>
      <c r="AL469" s="64"/>
    </row>
    <row r="470" spans="37:38" ht="15">
      <c r="AK470" s="64"/>
      <c r="AL470" s="64"/>
    </row>
    <row r="471" spans="37:38" ht="15">
      <c r="AK471" s="64"/>
      <c r="AL471" s="64"/>
    </row>
    <row r="472" spans="37:38" ht="15">
      <c r="AK472" s="64"/>
      <c r="AL472" s="64"/>
    </row>
    <row r="473" spans="37:38" ht="15">
      <c r="AK473" s="64"/>
      <c r="AL473" s="64"/>
    </row>
    <row r="474" spans="37:38" ht="15">
      <c r="AK474" s="64"/>
      <c r="AL474" s="64"/>
    </row>
    <row r="475" spans="37:38" ht="15">
      <c r="AK475" s="64"/>
      <c r="AL475" s="64"/>
    </row>
    <row r="476" spans="37:38" ht="15">
      <c r="AK476" s="64"/>
      <c r="AL476" s="64"/>
    </row>
    <row r="477" spans="37:38" ht="15">
      <c r="AK477" s="64"/>
      <c r="AL477" s="64"/>
    </row>
    <row r="478" spans="37:38" ht="15">
      <c r="AK478" s="64"/>
      <c r="AL478" s="64"/>
    </row>
    <row r="479" spans="37:38" ht="15">
      <c r="AK479" s="64"/>
      <c r="AL479" s="64"/>
    </row>
    <row r="480" spans="37:38" ht="15">
      <c r="AK480" s="64"/>
      <c r="AL480" s="64"/>
    </row>
    <row r="481" spans="37:38" ht="15">
      <c r="AK481" s="64"/>
      <c r="AL481" s="64"/>
    </row>
    <row r="482" spans="37:38" ht="15">
      <c r="AK482" s="64"/>
      <c r="AL482" s="64"/>
    </row>
    <row r="483" spans="37:38" ht="15">
      <c r="AK483" s="64"/>
      <c r="AL483" s="64"/>
    </row>
    <row r="484" spans="37:38" ht="15">
      <c r="AK484" s="64"/>
      <c r="AL484" s="64"/>
    </row>
    <row r="485" spans="37:38" ht="15">
      <c r="AK485" s="64"/>
      <c r="AL485" s="64"/>
    </row>
    <row r="486" spans="37:38" ht="15">
      <c r="AK486" s="64"/>
      <c r="AL486" s="64"/>
    </row>
    <row r="487" spans="37:38" ht="15">
      <c r="AK487" s="64"/>
      <c r="AL487" s="64"/>
    </row>
    <row r="488" spans="37:38" ht="15">
      <c r="AK488" s="64"/>
      <c r="AL488" s="64"/>
    </row>
    <row r="489" spans="37:38" ht="15">
      <c r="AK489" s="64"/>
      <c r="AL489" s="64"/>
    </row>
    <row r="490" spans="37:38" ht="15">
      <c r="AK490" s="64"/>
      <c r="AL490" s="64"/>
    </row>
    <row r="491" spans="37:38" ht="15">
      <c r="AK491" s="64"/>
      <c r="AL491" s="64"/>
    </row>
    <row r="492" spans="37:38" ht="15">
      <c r="AK492" s="64"/>
      <c r="AL492" s="64"/>
    </row>
    <row r="493" spans="37:38" ht="15">
      <c r="AK493" s="64"/>
      <c r="AL493" s="64"/>
    </row>
    <row r="494" spans="37:38" ht="15">
      <c r="AK494" s="64"/>
      <c r="AL494" s="64"/>
    </row>
    <row r="495" spans="37:38" ht="15">
      <c r="AK495" s="64"/>
      <c r="AL495" s="64"/>
    </row>
    <row r="496" spans="37:38" ht="15">
      <c r="AK496" s="64"/>
      <c r="AL496" s="64"/>
    </row>
    <row r="497" spans="37:38" ht="15">
      <c r="AK497" s="64"/>
      <c r="AL497" s="64"/>
    </row>
    <row r="498" spans="37:38" ht="15">
      <c r="AK498" s="64"/>
      <c r="AL498" s="64"/>
    </row>
    <row r="499" spans="37:38" ht="15">
      <c r="AK499" s="64"/>
      <c r="AL499" s="64"/>
    </row>
    <row r="500" spans="37:38" ht="15">
      <c r="AK500" s="64"/>
      <c r="AL500" s="64"/>
    </row>
    <row r="501" spans="37:38" ht="15">
      <c r="AK501" s="64"/>
      <c r="AL501" s="64"/>
    </row>
    <row r="502" spans="37:38" ht="15">
      <c r="AK502" s="64"/>
      <c r="AL502" s="64"/>
    </row>
    <row r="503" spans="37:38" ht="15">
      <c r="AK503" s="64"/>
      <c r="AL503" s="64"/>
    </row>
    <row r="504" spans="37:38" ht="15">
      <c r="AK504" s="64"/>
      <c r="AL504" s="64"/>
    </row>
    <row r="505" spans="37:38" ht="15">
      <c r="AK505" s="64"/>
      <c r="AL505" s="64"/>
    </row>
    <row r="506" spans="37:38" ht="15">
      <c r="AK506" s="64"/>
      <c r="AL506" s="64"/>
    </row>
    <row r="507" spans="37:38" ht="15">
      <c r="AK507" s="64"/>
      <c r="AL507" s="64"/>
    </row>
    <row r="508" spans="37:38" ht="15">
      <c r="AK508" s="64"/>
      <c r="AL508" s="64"/>
    </row>
    <row r="509" spans="37:38" ht="15">
      <c r="AK509" s="64"/>
      <c r="AL509" s="64"/>
    </row>
    <row r="510" spans="37:38" ht="15">
      <c r="AK510" s="64"/>
      <c r="AL510" s="64"/>
    </row>
    <row r="511" spans="37:38" ht="15">
      <c r="AK511" s="64"/>
      <c r="AL511" s="64"/>
    </row>
    <row r="512" spans="37:38" ht="15">
      <c r="AK512" s="64"/>
      <c r="AL512" s="64"/>
    </row>
    <row r="513" spans="37:38" ht="15">
      <c r="AK513" s="64"/>
      <c r="AL513" s="64"/>
    </row>
    <row r="514" spans="37:38" ht="15">
      <c r="AK514" s="64"/>
      <c r="AL514" s="64"/>
    </row>
    <row r="515" spans="37:38" ht="15">
      <c r="AK515" s="64"/>
      <c r="AL515" s="64"/>
    </row>
    <row r="516" spans="37:38" ht="15">
      <c r="AK516" s="64"/>
      <c r="AL516" s="64"/>
    </row>
    <row r="517" spans="37:38" ht="15">
      <c r="AK517" s="64"/>
      <c r="AL517" s="64"/>
    </row>
    <row r="518" spans="37:38" ht="15">
      <c r="AK518" s="64"/>
      <c r="AL518" s="64"/>
    </row>
    <row r="519" spans="37:38" ht="15">
      <c r="AK519" s="64"/>
      <c r="AL519" s="64"/>
    </row>
    <row r="520" spans="37:38" ht="15">
      <c r="AK520" s="64"/>
      <c r="AL520" s="64"/>
    </row>
    <row r="521" spans="37:38" ht="15">
      <c r="AK521" s="64"/>
      <c r="AL521" s="64"/>
    </row>
    <row r="522" spans="37:38" ht="15">
      <c r="AK522" s="64"/>
      <c r="AL522" s="64"/>
    </row>
    <row r="523" spans="37:38" ht="15">
      <c r="AK523" s="64"/>
      <c r="AL523" s="64"/>
    </row>
    <row r="524" spans="37:38" ht="15">
      <c r="AK524" s="64"/>
      <c r="AL524" s="64"/>
    </row>
    <row r="525" spans="37:38" ht="15">
      <c r="AK525" s="64"/>
      <c r="AL525" s="64"/>
    </row>
    <row r="526" spans="37:38" ht="15">
      <c r="AK526" s="64"/>
      <c r="AL526" s="64"/>
    </row>
    <row r="527" spans="37:38" ht="15">
      <c r="AK527" s="64"/>
      <c r="AL527" s="64"/>
    </row>
    <row r="528" spans="37:38" ht="15">
      <c r="AK528" s="64"/>
      <c r="AL528" s="64"/>
    </row>
    <row r="529" spans="37:38" ht="15">
      <c r="AK529" s="64"/>
      <c r="AL529" s="64"/>
    </row>
    <row r="530" spans="37:38" ht="15">
      <c r="AK530" s="64"/>
      <c r="AL530" s="64"/>
    </row>
    <row r="531" spans="37:38" ht="15">
      <c r="AK531" s="64"/>
      <c r="AL531" s="64"/>
    </row>
    <row r="532" spans="37:38" ht="15">
      <c r="AK532" s="64"/>
      <c r="AL532" s="64"/>
    </row>
    <row r="533" spans="37:38" ht="15">
      <c r="AK533" s="64"/>
      <c r="AL533" s="64"/>
    </row>
    <row r="534" spans="37:38" ht="15">
      <c r="AK534" s="64"/>
      <c r="AL534" s="64"/>
    </row>
    <row r="535" spans="37:38" ht="15">
      <c r="AK535" s="64"/>
      <c r="AL535" s="64"/>
    </row>
    <row r="536" spans="37:38" ht="15">
      <c r="AK536" s="64"/>
      <c r="AL536" s="64"/>
    </row>
    <row r="537" spans="37:38" ht="15">
      <c r="AK537" s="64"/>
      <c r="AL537" s="64"/>
    </row>
    <row r="538" spans="37:38" ht="15">
      <c r="AK538" s="64"/>
      <c r="AL538" s="64"/>
    </row>
    <row r="539" spans="37:38" ht="15">
      <c r="AK539" s="64"/>
      <c r="AL539" s="64"/>
    </row>
    <row r="540" spans="37:38" ht="15">
      <c r="AK540" s="64"/>
      <c r="AL540" s="64"/>
    </row>
    <row r="541" spans="37:38" ht="15">
      <c r="AK541" s="64"/>
      <c r="AL541" s="64"/>
    </row>
    <row r="542" spans="37:38" ht="15">
      <c r="AK542" s="64"/>
      <c r="AL542" s="64"/>
    </row>
    <row r="543" spans="37:38" ht="15">
      <c r="AK543" s="64"/>
      <c r="AL543" s="64"/>
    </row>
    <row r="544" spans="37:38" ht="15">
      <c r="AK544" s="64"/>
      <c r="AL544" s="64"/>
    </row>
    <row r="545" spans="37:38" ht="15">
      <c r="AK545" s="64"/>
      <c r="AL545" s="64"/>
    </row>
    <row r="546" spans="37:38" ht="15">
      <c r="AK546" s="64"/>
      <c r="AL546" s="64"/>
    </row>
    <row r="547" spans="37:38" ht="15">
      <c r="AK547" s="64"/>
      <c r="AL547" s="64"/>
    </row>
    <row r="548" spans="37:38" ht="15">
      <c r="AK548" s="64"/>
      <c r="AL548" s="64"/>
    </row>
    <row r="549" spans="37:38" ht="15">
      <c r="AK549" s="64"/>
      <c r="AL549" s="64"/>
    </row>
    <row r="550" spans="37:38" ht="15">
      <c r="AK550" s="64"/>
      <c r="AL550" s="64"/>
    </row>
    <row r="551" spans="37:38" ht="15">
      <c r="AK551" s="64"/>
      <c r="AL551" s="64"/>
    </row>
    <row r="552" spans="37:38" ht="15">
      <c r="AK552" s="64"/>
      <c r="AL552" s="64"/>
    </row>
    <row r="553" spans="37:38" ht="15">
      <c r="AK553" s="64"/>
      <c r="AL553" s="64"/>
    </row>
    <row r="554" spans="37:38" ht="15">
      <c r="AK554" s="64"/>
      <c r="AL554" s="64"/>
    </row>
    <row r="555" spans="37:38" ht="15">
      <c r="AK555" s="64"/>
      <c r="AL555" s="64"/>
    </row>
    <row r="556" spans="37:38" ht="15">
      <c r="AK556" s="64"/>
      <c r="AL556" s="64"/>
    </row>
    <row r="557" spans="37:38" ht="15">
      <c r="AK557" s="64"/>
      <c r="AL557" s="64"/>
    </row>
    <row r="558" spans="37:38" ht="15">
      <c r="AK558" s="64"/>
      <c r="AL558" s="64"/>
    </row>
    <row r="559" spans="37:38" ht="15">
      <c r="AK559" s="64"/>
      <c r="AL559" s="64"/>
    </row>
    <row r="560" spans="37:38" ht="15">
      <c r="AK560" s="64"/>
      <c r="AL560" s="64"/>
    </row>
    <row r="561" spans="37:38" ht="15">
      <c r="AK561" s="64"/>
      <c r="AL561" s="64"/>
    </row>
    <row r="562" spans="37:38" ht="15">
      <c r="AK562" s="64"/>
      <c r="AL562" s="64"/>
    </row>
    <row r="563" spans="37:38" ht="15">
      <c r="AK563" s="64"/>
      <c r="AL563" s="64"/>
    </row>
    <row r="564" spans="37:38" ht="15">
      <c r="AK564" s="64"/>
      <c r="AL564" s="64"/>
    </row>
    <row r="565" spans="37:38" ht="15">
      <c r="AK565" s="64"/>
      <c r="AL565" s="64"/>
    </row>
    <row r="566" spans="37:38" ht="15">
      <c r="AK566" s="64"/>
      <c r="AL566" s="64"/>
    </row>
    <row r="567" spans="37:38" ht="15">
      <c r="AK567" s="64"/>
      <c r="AL567" s="64"/>
    </row>
    <row r="568" spans="37:38" ht="15">
      <c r="AK568" s="64"/>
      <c r="AL568" s="64"/>
    </row>
    <row r="569" spans="37:38" ht="15">
      <c r="AK569" s="64"/>
      <c r="AL569" s="64"/>
    </row>
    <row r="570" spans="37:38" ht="15">
      <c r="AK570" s="64"/>
      <c r="AL570" s="64"/>
    </row>
    <row r="571" spans="37:38" ht="15">
      <c r="AK571" s="64"/>
      <c r="AL571" s="64"/>
    </row>
    <row r="572" spans="37:38" ht="15">
      <c r="AK572" s="64"/>
      <c r="AL572" s="64"/>
    </row>
    <row r="573" spans="37:38" ht="15">
      <c r="AK573" s="64"/>
      <c r="AL573" s="64"/>
    </row>
    <row r="574" spans="37:38" ht="15">
      <c r="AK574" s="64"/>
      <c r="AL574" s="64"/>
    </row>
    <row r="575" spans="37:38" ht="15">
      <c r="AK575" s="64"/>
      <c r="AL575" s="64"/>
    </row>
    <row r="576" spans="37:38" ht="15">
      <c r="AK576" s="64"/>
      <c r="AL576" s="64"/>
    </row>
    <row r="577" spans="37:38" ht="15">
      <c r="AK577" s="64"/>
      <c r="AL577" s="64"/>
    </row>
    <row r="578" spans="37:38" ht="15">
      <c r="AK578" s="64"/>
      <c r="AL578" s="64"/>
    </row>
    <row r="579" spans="37:38" ht="15">
      <c r="AK579" s="64"/>
      <c r="AL579" s="64"/>
    </row>
    <row r="580" spans="37:38" ht="15">
      <c r="AK580" s="64"/>
      <c r="AL580" s="64"/>
    </row>
    <row r="581" spans="37:38" ht="15">
      <c r="AK581" s="64"/>
      <c r="AL581" s="64"/>
    </row>
    <row r="582" spans="37:38" ht="15">
      <c r="AK582" s="64"/>
      <c r="AL582" s="64"/>
    </row>
    <row r="583" spans="37:38" ht="15">
      <c r="AK583" s="64"/>
      <c r="AL583" s="64"/>
    </row>
    <row r="584" spans="37:38" ht="15">
      <c r="AK584" s="64"/>
      <c r="AL584" s="64"/>
    </row>
    <row r="585" spans="37:38" ht="15">
      <c r="AK585" s="64"/>
      <c r="AL585" s="64"/>
    </row>
    <row r="586" spans="37:38" ht="15">
      <c r="AK586" s="64"/>
      <c r="AL586" s="64"/>
    </row>
    <row r="587" spans="37:38" ht="15">
      <c r="AK587" s="64"/>
      <c r="AL587" s="64"/>
    </row>
    <row r="588" spans="37:38" ht="15">
      <c r="AK588" s="64"/>
      <c r="AL588" s="64"/>
    </row>
    <row r="589" spans="37:38" ht="15">
      <c r="AK589" s="64"/>
      <c r="AL589" s="64"/>
    </row>
    <row r="590" spans="37:38" ht="15">
      <c r="AK590" s="64"/>
      <c r="AL590" s="64"/>
    </row>
    <row r="591" spans="37:38" ht="15">
      <c r="AK591" s="64"/>
      <c r="AL591" s="64"/>
    </row>
    <row r="592" spans="37:38" ht="15">
      <c r="AK592" s="64"/>
      <c r="AL592" s="64"/>
    </row>
    <row r="593" spans="37:38" ht="15">
      <c r="AK593" s="64"/>
      <c r="AL593" s="64"/>
    </row>
    <row r="594" spans="37:38" ht="15">
      <c r="AK594" s="64"/>
      <c r="AL594" s="64"/>
    </row>
    <row r="595" spans="37:38" ht="15">
      <c r="AK595" s="64"/>
      <c r="AL595" s="64"/>
    </row>
    <row r="596" spans="37:38" ht="15">
      <c r="AK596" s="64"/>
      <c r="AL596" s="64"/>
    </row>
    <row r="597" spans="37:38" ht="15">
      <c r="AK597" s="64"/>
      <c r="AL597" s="64"/>
    </row>
    <row r="598" spans="37:38" ht="15">
      <c r="AK598" s="64"/>
      <c r="AL598" s="64"/>
    </row>
    <row r="599" spans="37:38" ht="15">
      <c r="AK599" s="64"/>
      <c r="AL599" s="64"/>
    </row>
    <row r="600" spans="37:38" ht="15">
      <c r="AK600" s="64"/>
      <c r="AL600" s="64"/>
    </row>
    <row r="601" spans="37:38" ht="15">
      <c r="AK601" s="64"/>
      <c r="AL601" s="64"/>
    </row>
    <row r="602" spans="37:38" ht="15">
      <c r="AK602" s="64"/>
      <c r="AL602" s="64"/>
    </row>
    <row r="603" spans="37:38" ht="15">
      <c r="AK603" s="64"/>
      <c r="AL603" s="64"/>
    </row>
    <row r="604" spans="37:38" ht="15">
      <c r="AK604" s="64"/>
      <c r="AL604" s="64"/>
    </row>
    <row r="605" spans="37:38" ht="15">
      <c r="AK605" s="64"/>
      <c r="AL605" s="64"/>
    </row>
    <row r="606" spans="37:38" ht="15">
      <c r="AK606" s="64"/>
      <c r="AL606" s="64"/>
    </row>
    <row r="607" spans="37:38" ht="15">
      <c r="AK607" s="64"/>
      <c r="AL607" s="64"/>
    </row>
    <row r="608" spans="37:38" ht="15">
      <c r="AK608" s="64"/>
      <c r="AL608" s="64"/>
    </row>
    <row r="609" spans="37:38" ht="15">
      <c r="AK609" s="64"/>
      <c r="AL609" s="64"/>
    </row>
    <row r="610" spans="37:38" ht="15">
      <c r="AK610" s="64"/>
      <c r="AL610" s="64"/>
    </row>
    <row r="611" spans="37:38" ht="15">
      <c r="AK611" s="64"/>
      <c r="AL611" s="64"/>
    </row>
    <row r="612" spans="37:38" ht="15">
      <c r="AK612" s="64"/>
      <c r="AL612" s="64"/>
    </row>
    <row r="613" spans="37:38" ht="15">
      <c r="AK613" s="64"/>
      <c r="AL613" s="64"/>
    </row>
    <row r="614" spans="37:38" ht="15">
      <c r="AK614" s="64"/>
      <c r="AL614" s="64"/>
    </row>
    <row r="615" spans="37:38" ht="15">
      <c r="AK615" s="64"/>
      <c r="AL615" s="64"/>
    </row>
    <row r="616" spans="37:38" ht="15">
      <c r="AK616" s="64"/>
      <c r="AL616" s="64"/>
    </row>
    <row r="617" spans="37:38" ht="15">
      <c r="AK617" s="64"/>
      <c r="AL617" s="64"/>
    </row>
    <row r="618" spans="37:38" ht="15">
      <c r="AK618" s="64"/>
      <c r="AL618" s="64"/>
    </row>
    <row r="619" spans="37:38" ht="15">
      <c r="AK619" s="64"/>
      <c r="AL619" s="64"/>
    </row>
    <row r="620" spans="37:38" ht="15">
      <c r="AK620" s="64"/>
      <c r="AL620" s="64"/>
    </row>
    <row r="621" spans="37:38" ht="15">
      <c r="AK621" s="64"/>
      <c r="AL621" s="64"/>
    </row>
    <row r="622" spans="37:38" ht="15">
      <c r="AK622" s="64"/>
      <c r="AL622" s="64"/>
    </row>
    <row r="623" spans="37:38" ht="15">
      <c r="AK623" s="64"/>
      <c r="AL623" s="64"/>
    </row>
    <row r="624" spans="37:38" ht="15">
      <c r="AK624" s="64"/>
      <c r="AL624" s="64"/>
    </row>
    <row r="625" spans="37:38" ht="15">
      <c r="AK625" s="64"/>
      <c r="AL625" s="64"/>
    </row>
    <row r="626" spans="37:38" ht="15">
      <c r="AK626" s="64"/>
      <c r="AL626" s="64"/>
    </row>
    <row r="627" spans="37:38" ht="15">
      <c r="AK627" s="64"/>
      <c r="AL627" s="64"/>
    </row>
    <row r="628" spans="37:38" ht="15">
      <c r="AK628" s="64"/>
      <c r="AL628" s="64"/>
    </row>
    <row r="629" spans="37:38" ht="15">
      <c r="AK629" s="64"/>
      <c r="AL629" s="64"/>
    </row>
    <row r="630" spans="37:38" ht="15">
      <c r="AK630" s="64"/>
      <c r="AL630" s="64"/>
    </row>
    <row r="631" spans="37:38" ht="15">
      <c r="AK631" s="64"/>
      <c r="AL631" s="64"/>
    </row>
    <row r="632" spans="37:38" ht="15">
      <c r="AK632" s="64"/>
      <c r="AL632" s="64"/>
    </row>
    <row r="633" spans="37:38" ht="15">
      <c r="AK633" s="64"/>
      <c r="AL633" s="64"/>
    </row>
    <row r="634" spans="37:38" ht="15">
      <c r="AK634" s="64"/>
      <c r="AL634" s="64"/>
    </row>
    <row r="635" spans="37:38" ht="15">
      <c r="AK635" s="64"/>
      <c r="AL635" s="64"/>
    </row>
    <row r="636" spans="37:38" ht="15">
      <c r="AK636" s="64"/>
      <c r="AL636" s="64"/>
    </row>
    <row r="637" spans="37:38" ht="15">
      <c r="AK637" s="64"/>
      <c r="AL637" s="64"/>
    </row>
    <row r="638" spans="37:38" ht="15">
      <c r="AK638" s="64"/>
      <c r="AL638" s="64"/>
    </row>
    <row r="639" spans="37:38" ht="15">
      <c r="AK639" s="64"/>
      <c r="AL639" s="64"/>
    </row>
    <row r="640" spans="37:38" ht="15">
      <c r="AK640" s="64"/>
      <c r="AL640" s="64"/>
    </row>
    <row r="641" spans="37:38" ht="15">
      <c r="AK641" s="64"/>
      <c r="AL641" s="64"/>
    </row>
    <row r="642" spans="37:38" ht="15">
      <c r="AK642" s="64"/>
      <c r="AL642" s="64"/>
    </row>
    <row r="643" spans="37:38" ht="15">
      <c r="AK643" s="64"/>
      <c r="AL643" s="64"/>
    </row>
    <row r="644" spans="37:38" ht="15">
      <c r="AK644" s="64"/>
      <c r="AL644" s="64"/>
    </row>
    <row r="645" spans="37:38" ht="15">
      <c r="AK645" s="64"/>
      <c r="AL645" s="64"/>
    </row>
    <row r="646" spans="37:38" ht="15">
      <c r="AK646" s="64"/>
      <c r="AL646" s="64"/>
    </row>
    <row r="647" spans="37:38" ht="15">
      <c r="AK647" s="64"/>
      <c r="AL647" s="64"/>
    </row>
    <row r="648" spans="37:38" ht="15">
      <c r="AK648" s="64"/>
      <c r="AL648" s="64"/>
    </row>
    <row r="649" spans="37:38" ht="15">
      <c r="AK649" s="64"/>
      <c r="AL649" s="64"/>
    </row>
    <row r="650" spans="37:38" ht="15">
      <c r="AK650" s="64"/>
      <c r="AL650" s="64"/>
    </row>
    <row r="651" spans="37:38" ht="15">
      <c r="AK651" s="64"/>
      <c r="AL651" s="64"/>
    </row>
    <row r="652" spans="37:38" ht="15">
      <c r="AK652" s="64"/>
      <c r="AL652" s="64"/>
    </row>
    <row r="653" spans="37:38" ht="15">
      <c r="AK653" s="64"/>
      <c r="AL653" s="64"/>
    </row>
    <row r="654" spans="37:38" ht="15">
      <c r="AK654" s="64"/>
      <c r="AL654" s="64"/>
    </row>
    <row r="655" spans="37:38" ht="15">
      <c r="AK655" s="64"/>
      <c r="AL655" s="64"/>
    </row>
    <row r="656" spans="37:38" ht="15">
      <c r="AK656" s="64"/>
      <c r="AL656" s="64"/>
    </row>
    <row r="657" spans="37:38" ht="15">
      <c r="AK657" s="64"/>
      <c r="AL657" s="64"/>
    </row>
    <row r="658" spans="37:38" ht="15">
      <c r="AK658" s="64"/>
      <c r="AL658" s="64"/>
    </row>
    <row r="659" spans="37:38" ht="15">
      <c r="AK659" s="64"/>
      <c r="AL659" s="64"/>
    </row>
    <row r="660" spans="37:38" ht="15">
      <c r="AK660" s="64"/>
      <c r="AL660" s="64"/>
    </row>
    <row r="661" spans="37:38" ht="15">
      <c r="AK661" s="64"/>
      <c r="AL661" s="64"/>
    </row>
    <row r="662" spans="37:38" ht="15">
      <c r="AK662" s="64"/>
      <c r="AL662" s="64"/>
    </row>
    <row r="663" spans="37:38" ht="15">
      <c r="AK663" s="64"/>
      <c r="AL663" s="64"/>
    </row>
    <row r="664" spans="37:38" ht="15">
      <c r="AK664" s="64"/>
      <c r="AL664" s="64"/>
    </row>
    <row r="665" spans="37:38" ht="15">
      <c r="AK665" s="64"/>
      <c r="AL665" s="64"/>
    </row>
    <row r="666" spans="37:38" ht="15">
      <c r="AK666" s="64"/>
      <c r="AL666" s="64"/>
    </row>
    <row r="667" spans="37:38" ht="15">
      <c r="AK667" s="64"/>
      <c r="AL667" s="64"/>
    </row>
    <row r="668" spans="37:38" ht="15">
      <c r="AK668" s="64"/>
      <c r="AL668" s="64"/>
    </row>
    <row r="669" spans="37:38" ht="15">
      <c r="AK669" s="64"/>
      <c r="AL669" s="64"/>
    </row>
    <row r="670" spans="37:38" ht="15">
      <c r="AK670" s="64"/>
      <c r="AL670" s="64"/>
    </row>
    <row r="671" spans="37:38" ht="15">
      <c r="AK671" s="64"/>
      <c r="AL671" s="64"/>
    </row>
    <row r="672" spans="37:38" ht="15">
      <c r="AK672" s="64"/>
      <c r="AL672" s="64"/>
    </row>
    <row r="673" spans="37:38" ht="15">
      <c r="AK673" s="64"/>
      <c r="AL673" s="64"/>
    </row>
    <row r="674" spans="37:38" ht="15">
      <c r="AK674" s="64"/>
      <c r="AL674" s="64"/>
    </row>
    <row r="675" spans="37:38" ht="15">
      <c r="AK675" s="64"/>
      <c r="AL675" s="64"/>
    </row>
    <row r="676" spans="37:38" ht="15">
      <c r="AK676" s="64"/>
      <c r="AL676" s="64"/>
    </row>
    <row r="677" spans="37:38" ht="15">
      <c r="AK677" s="64"/>
      <c r="AL677" s="64"/>
    </row>
    <row r="678" spans="37:38" ht="15">
      <c r="AK678" s="64"/>
      <c r="AL678" s="64"/>
    </row>
    <row r="679" spans="37:38" ht="15">
      <c r="AK679" s="64"/>
      <c r="AL679" s="64"/>
    </row>
    <row r="680" spans="37:38" ht="15">
      <c r="AK680" s="64"/>
      <c r="AL680" s="64"/>
    </row>
    <row r="681" spans="37:38" ht="15">
      <c r="AK681" s="64"/>
      <c r="AL681" s="64"/>
    </row>
    <row r="682" spans="37:38" ht="15">
      <c r="AK682" s="64"/>
      <c r="AL682" s="64"/>
    </row>
    <row r="683" spans="37:38" ht="15">
      <c r="AK683" s="64"/>
      <c r="AL683" s="64"/>
    </row>
    <row r="684" spans="37:38" ht="15">
      <c r="AK684" s="64"/>
      <c r="AL684" s="64"/>
    </row>
    <row r="685" spans="37:38" ht="15">
      <c r="AK685" s="64"/>
      <c r="AL685" s="64"/>
    </row>
    <row r="686" spans="37:38" ht="15">
      <c r="AK686" s="64"/>
      <c r="AL686" s="64"/>
    </row>
    <row r="687" spans="37:38" ht="15">
      <c r="AK687" s="64"/>
      <c r="AL687" s="64"/>
    </row>
    <row r="688" spans="37:38" ht="15">
      <c r="AK688" s="64"/>
      <c r="AL688" s="64"/>
    </row>
    <row r="689" spans="37:38" ht="15">
      <c r="AK689" s="64"/>
      <c r="AL689" s="64"/>
    </row>
    <row r="690" spans="37:38" ht="15">
      <c r="AK690" s="64"/>
      <c r="AL690" s="64"/>
    </row>
    <row r="691" spans="37:38" ht="15">
      <c r="AK691" s="64"/>
      <c r="AL691" s="64"/>
    </row>
    <row r="692" spans="37:38" ht="15">
      <c r="AK692" s="64"/>
      <c r="AL692" s="64"/>
    </row>
    <row r="693" spans="37:38" ht="15">
      <c r="AK693" s="64"/>
      <c r="AL693" s="64"/>
    </row>
    <row r="694" spans="37:38" ht="15">
      <c r="AK694" s="64"/>
      <c r="AL694" s="64"/>
    </row>
    <row r="695" spans="37:38" ht="15">
      <c r="AK695" s="64"/>
      <c r="AL695" s="64"/>
    </row>
    <row r="696" spans="37:38" ht="15">
      <c r="AK696" s="64"/>
      <c r="AL696" s="64"/>
    </row>
    <row r="697" spans="37:38" ht="15">
      <c r="AK697" s="64"/>
      <c r="AL697" s="64"/>
    </row>
    <row r="698" spans="37:38" ht="15">
      <c r="AK698" s="64"/>
      <c r="AL698" s="64"/>
    </row>
    <row r="699" spans="37:38" ht="15">
      <c r="AK699" s="64"/>
      <c r="AL699" s="64"/>
    </row>
    <row r="700" spans="37:38" ht="15">
      <c r="AK700" s="64"/>
      <c r="AL700" s="64"/>
    </row>
    <row r="701" spans="37:38" ht="15">
      <c r="AK701" s="64"/>
      <c r="AL701" s="64"/>
    </row>
    <row r="702" spans="37:38" ht="15">
      <c r="AK702" s="64"/>
      <c r="AL702" s="64"/>
    </row>
    <row r="703" spans="37:38" ht="15">
      <c r="AK703" s="64"/>
      <c r="AL703" s="64"/>
    </row>
    <row r="704" spans="37:38" ht="15">
      <c r="AK704" s="64"/>
      <c r="AL704" s="64"/>
    </row>
    <row r="705" spans="37:38" ht="15">
      <c r="AK705" s="64"/>
      <c r="AL705" s="64"/>
    </row>
    <row r="706" spans="37:38" ht="15">
      <c r="AK706" s="64"/>
      <c r="AL706" s="64"/>
    </row>
    <row r="707" spans="37:38" ht="15">
      <c r="AK707" s="64"/>
      <c r="AL707" s="64"/>
    </row>
    <row r="708" spans="37:38" ht="15">
      <c r="AK708" s="64"/>
      <c r="AL708" s="64"/>
    </row>
    <row r="709" spans="37:38" ht="15">
      <c r="AK709" s="64"/>
      <c r="AL709" s="64"/>
    </row>
    <row r="710" spans="37:38" ht="15">
      <c r="AK710" s="64"/>
      <c r="AL710" s="64"/>
    </row>
    <row r="711" spans="37:38" ht="15">
      <c r="AK711" s="64"/>
      <c r="AL711" s="64"/>
    </row>
    <row r="712" spans="37:38" ht="15">
      <c r="AK712" s="64"/>
      <c r="AL712" s="64"/>
    </row>
    <row r="713" spans="37:38" ht="15">
      <c r="AK713" s="64"/>
      <c r="AL713" s="64"/>
    </row>
    <row r="714" spans="37:38" ht="15">
      <c r="AK714" s="64"/>
      <c r="AL714" s="64"/>
    </row>
    <row r="715" spans="37:38" ht="15">
      <c r="AK715" s="64"/>
      <c r="AL715" s="64"/>
    </row>
    <row r="716" spans="37:38" ht="15">
      <c r="AK716" s="64"/>
      <c r="AL716" s="64"/>
    </row>
    <row r="717" spans="37:38" ht="15">
      <c r="AK717" s="64"/>
      <c r="AL717" s="64"/>
    </row>
    <row r="718" spans="37:38" ht="15">
      <c r="AK718" s="64"/>
      <c r="AL718" s="64"/>
    </row>
    <row r="719" spans="37:38" ht="15">
      <c r="AK719" s="64"/>
      <c r="AL719" s="64"/>
    </row>
    <row r="720" spans="37:38" ht="15">
      <c r="AK720" s="64"/>
      <c r="AL720" s="64"/>
    </row>
    <row r="721" spans="37:38" ht="15">
      <c r="AK721" s="64"/>
      <c r="AL721" s="64"/>
    </row>
    <row r="722" spans="37:38" ht="15">
      <c r="AK722" s="64"/>
      <c r="AL722" s="64"/>
    </row>
    <row r="723" spans="37:38" ht="15">
      <c r="AK723" s="64"/>
      <c r="AL723" s="64"/>
    </row>
    <row r="724" spans="37:38" ht="15">
      <c r="AK724" s="64"/>
      <c r="AL724" s="64"/>
    </row>
    <row r="725" spans="37:38" ht="15">
      <c r="AK725" s="64"/>
      <c r="AL725" s="64"/>
    </row>
    <row r="726" spans="37:38" ht="15">
      <c r="AK726" s="64"/>
      <c r="AL726" s="64"/>
    </row>
    <row r="727" spans="37:38" ht="15">
      <c r="AK727" s="64"/>
      <c r="AL727" s="64"/>
    </row>
    <row r="728" spans="37:38" ht="15">
      <c r="AK728" s="64"/>
      <c r="AL728" s="64"/>
    </row>
    <row r="729" spans="37:38" ht="15">
      <c r="AK729" s="64"/>
      <c r="AL729" s="64"/>
    </row>
    <row r="730" spans="37:38" ht="15">
      <c r="AK730" s="64"/>
      <c r="AL730" s="64"/>
    </row>
    <row r="731" spans="37:38" ht="15">
      <c r="AK731" s="64"/>
      <c r="AL731" s="64"/>
    </row>
    <row r="732" spans="37:38" ht="15">
      <c r="AK732" s="64"/>
      <c r="AL732" s="64"/>
    </row>
    <row r="733" spans="37:38" ht="15">
      <c r="AK733" s="64"/>
      <c r="AL733" s="64"/>
    </row>
    <row r="734" spans="37:38" ht="15">
      <c r="AK734" s="64"/>
      <c r="AL734" s="64"/>
    </row>
    <row r="735" spans="37:38" ht="15">
      <c r="AK735" s="64"/>
      <c r="AL735" s="64"/>
    </row>
    <row r="736" spans="37:38" ht="15">
      <c r="AK736" s="64"/>
      <c r="AL736" s="64"/>
    </row>
    <row r="737" spans="37:38" ht="15">
      <c r="AK737" s="64"/>
      <c r="AL737" s="64"/>
    </row>
    <row r="738" spans="37:38" ht="15">
      <c r="AK738" s="64"/>
      <c r="AL738" s="64"/>
    </row>
    <row r="739" spans="37:38" ht="15">
      <c r="AK739" s="64"/>
      <c r="AL739" s="64"/>
    </row>
    <row r="740" spans="37:38" ht="15">
      <c r="AK740" s="64"/>
      <c r="AL740" s="64"/>
    </row>
    <row r="741" spans="37:38" ht="15">
      <c r="AK741" s="64"/>
      <c r="AL741" s="64"/>
    </row>
    <row r="742" spans="37:38" ht="15">
      <c r="AK742" s="64"/>
      <c r="AL742" s="64"/>
    </row>
    <row r="743" spans="37:38" ht="15">
      <c r="AK743" s="64"/>
      <c r="AL743" s="64"/>
    </row>
    <row r="744" spans="37:38" ht="15">
      <c r="AK744" s="64"/>
      <c r="AL744" s="64"/>
    </row>
    <row r="745" spans="37:38" ht="15">
      <c r="AK745" s="64"/>
      <c r="AL745" s="64"/>
    </row>
    <row r="746" spans="37:38" ht="15">
      <c r="AK746" s="64"/>
      <c r="AL746" s="64"/>
    </row>
    <row r="747" spans="37:38" ht="15">
      <c r="AK747" s="64"/>
      <c r="AL747" s="64"/>
    </row>
    <row r="748" spans="37:38" ht="15">
      <c r="AK748" s="64"/>
      <c r="AL748" s="64"/>
    </row>
    <row r="749" spans="37:38" ht="15">
      <c r="AK749" s="64"/>
      <c r="AL749" s="64"/>
    </row>
    <row r="750" spans="37:38" ht="15">
      <c r="AK750" s="64"/>
      <c r="AL750" s="64"/>
    </row>
    <row r="751" spans="37:38" ht="15">
      <c r="AK751" s="64"/>
      <c r="AL751" s="64"/>
    </row>
    <row r="752" spans="37:38" ht="15">
      <c r="AK752" s="64"/>
      <c r="AL752" s="64"/>
    </row>
    <row r="753" spans="37:38" ht="15">
      <c r="AK753" s="64"/>
      <c r="AL753" s="64"/>
    </row>
    <row r="754" spans="37:38" ht="15">
      <c r="AK754" s="64"/>
      <c r="AL754" s="64"/>
    </row>
    <row r="755" spans="37:38" ht="15">
      <c r="AK755" s="64"/>
      <c r="AL755" s="64"/>
    </row>
    <row r="756" spans="37:38" ht="15">
      <c r="AK756" s="64"/>
      <c r="AL756" s="64"/>
    </row>
    <row r="757" spans="37:38" ht="15">
      <c r="AK757" s="64"/>
      <c r="AL757" s="64"/>
    </row>
    <row r="758" spans="37:38" ht="15">
      <c r="AK758" s="64"/>
      <c r="AL758" s="64"/>
    </row>
    <row r="759" spans="37:38" ht="15">
      <c r="AK759" s="64"/>
      <c r="AL759" s="64"/>
    </row>
    <row r="760" spans="37:38" ht="15">
      <c r="AK760" s="64"/>
      <c r="AL760" s="64"/>
    </row>
    <row r="761" spans="37:38" ht="15">
      <c r="AK761" s="64"/>
      <c r="AL761" s="64"/>
    </row>
    <row r="762" spans="37:38" ht="15">
      <c r="AK762" s="64"/>
      <c r="AL762" s="64"/>
    </row>
    <row r="763" spans="37:38" ht="15">
      <c r="AK763" s="64"/>
      <c r="AL763" s="64"/>
    </row>
    <row r="764" spans="37:38" ht="15">
      <c r="AK764" s="64"/>
      <c r="AL764" s="64"/>
    </row>
    <row r="765" spans="37:38" ht="15">
      <c r="AK765" s="64"/>
      <c r="AL765" s="64"/>
    </row>
    <row r="766" spans="37:38" ht="15">
      <c r="AK766" s="64"/>
      <c r="AL766" s="64"/>
    </row>
    <row r="767" spans="37:38" ht="15">
      <c r="AK767" s="64"/>
      <c r="AL767" s="64"/>
    </row>
    <row r="768" spans="37:38" ht="15">
      <c r="AK768" s="64"/>
      <c r="AL768" s="64"/>
    </row>
    <row r="769" spans="37:38" ht="15">
      <c r="AK769" s="64"/>
      <c r="AL769" s="64"/>
    </row>
    <row r="770" spans="37:38" ht="15">
      <c r="AK770" s="64"/>
      <c r="AL770" s="64"/>
    </row>
    <row r="771" spans="37:38" ht="15">
      <c r="AK771" s="64"/>
      <c r="AL771" s="64"/>
    </row>
    <row r="772" spans="37:38" ht="15">
      <c r="AK772" s="64"/>
      <c r="AL772" s="64"/>
    </row>
    <row r="773" spans="37:38" ht="15">
      <c r="AK773" s="64"/>
      <c r="AL773" s="64"/>
    </row>
    <row r="774" spans="37:38" ht="15">
      <c r="AK774" s="64"/>
      <c r="AL774" s="64"/>
    </row>
    <row r="775" spans="37:38" ht="15">
      <c r="AK775" s="64"/>
      <c r="AL775" s="64"/>
    </row>
    <row r="776" spans="37:38" ht="15">
      <c r="AK776" s="64"/>
      <c r="AL776" s="64"/>
    </row>
    <row r="777" spans="37:38" ht="15">
      <c r="AK777" s="64"/>
      <c r="AL777" s="64"/>
    </row>
    <row r="778" spans="37:38" ht="15">
      <c r="AK778" s="64"/>
      <c r="AL778" s="64"/>
    </row>
    <row r="779" spans="37:38" ht="15">
      <c r="AK779" s="64"/>
      <c r="AL779" s="64"/>
    </row>
    <row r="780" spans="37:38" ht="15">
      <c r="AK780" s="64"/>
      <c r="AL780" s="64"/>
    </row>
    <row r="781" spans="37:38" ht="15">
      <c r="AK781" s="64"/>
      <c r="AL781" s="64"/>
    </row>
    <row r="782" spans="37:38" ht="15">
      <c r="AK782" s="64"/>
      <c r="AL782" s="64"/>
    </row>
    <row r="783" spans="37:38" ht="15">
      <c r="AK783" s="64"/>
      <c r="AL783" s="64"/>
    </row>
    <row r="784" spans="37:38" ht="15">
      <c r="AK784" s="64"/>
      <c r="AL784" s="64"/>
    </row>
    <row r="785" spans="37:38" ht="15">
      <c r="AK785" s="64"/>
      <c r="AL785" s="64"/>
    </row>
    <row r="786" spans="37:38" ht="15">
      <c r="AK786" s="64"/>
      <c r="AL786" s="64"/>
    </row>
    <row r="787" spans="37:38" ht="15">
      <c r="AK787" s="64"/>
      <c r="AL787" s="64"/>
    </row>
    <row r="788" spans="37:38" ht="15">
      <c r="AK788" s="64"/>
      <c r="AL788" s="64"/>
    </row>
    <row r="789" spans="37:38" ht="15">
      <c r="AK789" s="64"/>
      <c r="AL789" s="64"/>
    </row>
    <row r="790" spans="37:38" ht="15">
      <c r="AK790" s="64"/>
      <c r="AL790" s="64"/>
    </row>
    <row r="791" spans="37:38" ht="15">
      <c r="AK791" s="64"/>
      <c r="AL791" s="64"/>
    </row>
    <row r="792" spans="37:38" ht="15">
      <c r="AK792" s="64"/>
      <c r="AL792" s="64"/>
    </row>
    <row r="793" spans="37:38" ht="15">
      <c r="AK793" s="64"/>
      <c r="AL793" s="64"/>
    </row>
    <row r="794" spans="37:38" ht="15">
      <c r="AK794" s="64"/>
      <c r="AL794" s="64"/>
    </row>
    <row r="795" spans="37:38" ht="15">
      <c r="AK795" s="64"/>
      <c r="AL795" s="64"/>
    </row>
    <row r="796" spans="37:38" ht="15">
      <c r="AK796" s="64"/>
      <c r="AL796" s="64"/>
    </row>
    <row r="797" spans="37:38" ht="15">
      <c r="AK797" s="64"/>
      <c r="AL797" s="64"/>
    </row>
    <row r="798" spans="37:38" ht="15">
      <c r="AK798" s="64"/>
      <c r="AL798" s="64"/>
    </row>
    <row r="799" spans="37:38" ht="15">
      <c r="AK799" s="64"/>
      <c r="AL799" s="64"/>
    </row>
    <row r="800" spans="37:38" ht="15">
      <c r="AK800" s="64"/>
      <c r="AL800" s="64"/>
    </row>
    <row r="801" spans="37:38" ht="15">
      <c r="AK801" s="64"/>
      <c r="AL801" s="64"/>
    </row>
    <row r="802" spans="37:38" ht="15">
      <c r="AK802" s="64"/>
      <c r="AL802" s="64"/>
    </row>
    <row r="803" spans="37:38" ht="15">
      <c r="AK803" s="64"/>
      <c r="AL803" s="64"/>
    </row>
    <row r="804" spans="37:38" ht="15">
      <c r="AK804" s="64"/>
      <c r="AL804" s="64"/>
    </row>
    <row r="805" spans="37:38" ht="15">
      <c r="AK805" s="64"/>
      <c r="AL805" s="64"/>
    </row>
    <row r="806" spans="37:38" ht="15">
      <c r="AK806" s="64"/>
      <c r="AL806" s="64"/>
    </row>
    <row r="807" spans="37:38" ht="15">
      <c r="AK807" s="64"/>
      <c r="AL807" s="64"/>
    </row>
    <row r="808" spans="37:38" ht="15">
      <c r="AK808" s="64"/>
      <c r="AL808" s="64"/>
    </row>
    <row r="809" spans="37:38" ht="15">
      <c r="AK809" s="64"/>
      <c r="AL809" s="64"/>
    </row>
    <row r="810" spans="37:38" ht="15">
      <c r="AK810" s="64"/>
      <c r="AL810" s="64"/>
    </row>
    <row r="811" spans="37:38" ht="15">
      <c r="AK811" s="64"/>
      <c r="AL811" s="64"/>
    </row>
    <row r="812" spans="37:38" ht="15">
      <c r="AK812" s="64"/>
      <c r="AL812" s="64"/>
    </row>
    <row r="813" spans="37:38" ht="15">
      <c r="AK813" s="64"/>
      <c r="AL813" s="64"/>
    </row>
    <row r="814" spans="37:38" ht="15">
      <c r="AK814" s="64"/>
      <c r="AL814" s="64"/>
    </row>
    <row r="815" spans="37:38" ht="15">
      <c r="AK815" s="64"/>
      <c r="AL815" s="64"/>
    </row>
    <row r="816" spans="37:38" ht="15">
      <c r="AK816" s="64"/>
      <c r="AL816" s="64"/>
    </row>
    <row r="817" spans="37:38" ht="15">
      <c r="AK817" s="64"/>
      <c r="AL817" s="64"/>
    </row>
    <row r="818" spans="37:38" ht="15">
      <c r="AK818" s="64"/>
      <c r="AL818" s="64"/>
    </row>
    <row r="819" spans="37:38" ht="15">
      <c r="AK819" s="64"/>
      <c r="AL819" s="64"/>
    </row>
    <row r="820" spans="37:38" ht="15">
      <c r="AK820" s="64"/>
      <c r="AL820" s="64"/>
    </row>
    <row r="821" spans="37:38" ht="15">
      <c r="AK821" s="64"/>
      <c r="AL821" s="64"/>
    </row>
    <row r="822" spans="37:38" ht="15">
      <c r="AK822" s="64"/>
      <c r="AL822" s="64"/>
    </row>
    <row r="823" spans="37:38" ht="15">
      <c r="AK823" s="64"/>
      <c r="AL823" s="64"/>
    </row>
    <row r="824" spans="37:38" ht="15">
      <c r="AK824" s="64"/>
      <c r="AL824" s="64"/>
    </row>
    <row r="825" spans="37:38" ht="15">
      <c r="AK825" s="64"/>
      <c r="AL825" s="64"/>
    </row>
    <row r="826" spans="37:38" ht="15">
      <c r="AK826" s="64"/>
      <c r="AL826" s="64"/>
    </row>
    <row r="827" spans="37:38" ht="15">
      <c r="AK827" s="64"/>
      <c r="AL827" s="64"/>
    </row>
    <row r="828" spans="37:38" ht="15">
      <c r="AK828" s="64"/>
      <c r="AL828" s="64"/>
    </row>
    <row r="829" spans="37:38" ht="15">
      <c r="AK829" s="64"/>
      <c r="AL829" s="64"/>
    </row>
    <row r="830" spans="37:38" ht="15">
      <c r="AK830" s="64"/>
      <c r="AL830" s="64"/>
    </row>
    <row r="831" spans="37:38" ht="15">
      <c r="AK831" s="64"/>
      <c r="AL831" s="64"/>
    </row>
    <row r="832" spans="37:38" ht="15">
      <c r="AK832" s="64"/>
      <c r="AL832" s="64"/>
    </row>
    <row r="833" spans="37:38" ht="15">
      <c r="AK833" s="64"/>
      <c r="AL833" s="64"/>
    </row>
    <row r="834" spans="37:38" ht="15">
      <c r="AK834" s="64"/>
      <c r="AL834" s="64"/>
    </row>
    <row r="835" spans="37:38" ht="15">
      <c r="AK835" s="64"/>
      <c r="AL835" s="64"/>
    </row>
    <row r="836" spans="37:38" ht="15">
      <c r="AK836" s="64"/>
      <c r="AL836" s="64"/>
    </row>
    <row r="837" spans="37:38" ht="15">
      <c r="AK837" s="64"/>
      <c r="AL837" s="64"/>
    </row>
    <row r="838" spans="37:38" ht="15">
      <c r="AK838" s="64"/>
      <c r="AL838" s="64"/>
    </row>
    <row r="839" spans="37:38" ht="15">
      <c r="AK839" s="64"/>
      <c r="AL839" s="64"/>
    </row>
    <row r="840" spans="37:38" ht="15">
      <c r="AK840" s="64"/>
      <c r="AL840" s="64"/>
    </row>
    <row r="841" spans="37:38" ht="15">
      <c r="AK841" s="64"/>
      <c r="AL841" s="64"/>
    </row>
    <row r="842" spans="37:38" ht="15">
      <c r="AK842" s="64"/>
      <c r="AL842" s="64"/>
    </row>
    <row r="843" spans="37:38" ht="15">
      <c r="AK843" s="64"/>
      <c r="AL843" s="64"/>
    </row>
    <row r="844" spans="37:38" ht="15">
      <c r="AK844" s="64"/>
      <c r="AL844" s="64"/>
    </row>
    <row r="845" spans="37:38" ht="15">
      <c r="AK845" s="64"/>
      <c r="AL845" s="64"/>
    </row>
    <row r="846" spans="37:38" ht="15">
      <c r="AK846" s="64"/>
      <c r="AL846" s="64"/>
    </row>
    <row r="847" spans="37:38" ht="15">
      <c r="AK847" s="64"/>
      <c r="AL847" s="64"/>
    </row>
    <row r="848" spans="37:38" ht="15">
      <c r="AK848" s="64"/>
      <c r="AL848" s="64"/>
    </row>
    <row r="849" spans="37:38" ht="15">
      <c r="AK849" s="64"/>
      <c r="AL849" s="64"/>
    </row>
    <row r="850" spans="37:38" ht="15">
      <c r="AK850" s="64"/>
      <c r="AL850" s="64"/>
    </row>
    <row r="851" spans="37:38" ht="15">
      <c r="AK851" s="64"/>
      <c r="AL851" s="64"/>
    </row>
    <row r="852" spans="37:38" ht="15">
      <c r="AK852" s="64"/>
      <c r="AL852" s="64"/>
    </row>
    <row r="853" spans="37:38" ht="15">
      <c r="AK853" s="64"/>
      <c r="AL853" s="64"/>
    </row>
    <row r="854" spans="37:38" ht="15">
      <c r="AK854" s="64"/>
      <c r="AL854" s="64"/>
    </row>
    <row r="855" spans="37:38" ht="15">
      <c r="AK855" s="64"/>
      <c r="AL855" s="64"/>
    </row>
    <row r="856" spans="37:38" ht="15">
      <c r="AK856" s="64"/>
      <c r="AL856" s="64"/>
    </row>
    <row r="857" spans="37:38" ht="15">
      <c r="AK857" s="64"/>
      <c r="AL857" s="64"/>
    </row>
    <row r="858" spans="37:38" ht="15">
      <c r="AK858" s="64"/>
      <c r="AL858" s="64"/>
    </row>
    <row r="859" spans="37:38" ht="15">
      <c r="AK859" s="64"/>
      <c r="AL859" s="64"/>
    </row>
    <row r="860" spans="37:38" ht="15">
      <c r="AK860" s="64"/>
      <c r="AL860" s="64"/>
    </row>
    <row r="861" spans="37:38" ht="15">
      <c r="AK861" s="64"/>
      <c r="AL861" s="64"/>
    </row>
    <row r="862" spans="37:38" ht="15">
      <c r="AK862" s="64"/>
      <c r="AL862" s="64"/>
    </row>
    <row r="863" spans="37:38" ht="15">
      <c r="AK863" s="64"/>
      <c r="AL863" s="64"/>
    </row>
  </sheetData>
  <sheetProtection/>
  <mergeCells count="42">
    <mergeCell ref="A1:A6"/>
    <mergeCell ref="B1:AL1"/>
    <mergeCell ref="B2:AH2"/>
    <mergeCell ref="AI2:AJ2"/>
    <mergeCell ref="AK2:AL2"/>
    <mergeCell ref="B3:G3"/>
    <mergeCell ref="H3:P3"/>
    <mergeCell ref="Q3:S4"/>
    <mergeCell ref="T3:V4"/>
    <mergeCell ref="W3:Y4"/>
    <mergeCell ref="AJ3:AJ7"/>
    <mergeCell ref="AK3:AK7"/>
    <mergeCell ref="AF5:AH5"/>
    <mergeCell ref="Z6:AB6"/>
    <mergeCell ref="AC6:AE6"/>
    <mergeCell ref="AF6:AH6"/>
    <mergeCell ref="Z5:AB5"/>
    <mergeCell ref="AC5:AE5"/>
    <mergeCell ref="AL3:AL7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Z3:AB4"/>
    <mergeCell ref="AC3:AE4"/>
    <mergeCell ref="AF3:AH4"/>
    <mergeCell ref="AI3:AI7"/>
    <mergeCell ref="W6:Y6"/>
    <mergeCell ref="N5:P5"/>
    <mergeCell ref="Q5:S5"/>
    <mergeCell ref="T5:V5"/>
    <mergeCell ref="W5:Y5"/>
    <mergeCell ref="B6:G6"/>
    <mergeCell ref="H6:M6"/>
    <mergeCell ref="N6:P6"/>
    <mergeCell ref="Q6:S6"/>
    <mergeCell ref="T6:V6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N31"/>
  <sheetViews>
    <sheetView zoomScale="80" zoomScaleNormal="80" zoomScaleSheetLayoutView="70" zoomScalePageLayoutView="0" workbookViewId="0" topLeftCell="A1">
      <selection activeCell="R17" sqref="R17"/>
    </sheetView>
  </sheetViews>
  <sheetFormatPr defaultColWidth="9.140625" defaultRowHeight="15"/>
  <cols>
    <col min="1" max="1" width="17.8515625" style="86" customWidth="1"/>
    <col min="2" max="2" width="10.00390625" style="86" customWidth="1"/>
    <col min="3" max="3" width="6.8515625" style="86" customWidth="1"/>
    <col min="4" max="4" width="9.28125" style="86" customWidth="1"/>
    <col min="5" max="5" width="9.57421875" style="86" customWidth="1"/>
    <col min="6" max="6" width="8.421875" style="86" customWidth="1"/>
    <col min="7" max="7" width="9.57421875" style="86" customWidth="1"/>
    <col min="8" max="8" width="8.7109375" style="109" customWidth="1"/>
    <col min="9" max="9" width="7.28125" style="109" customWidth="1"/>
    <col min="10" max="10" width="12.57421875" style="109" customWidth="1"/>
    <col min="11" max="11" width="10.7109375" style="109" customWidth="1"/>
    <col min="12" max="12" width="9.421875" style="110" customWidth="1"/>
    <col min="13" max="13" width="9.28125" style="86" customWidth="1"/>
    <col min="14" max="14" width="9.421875" style="86" customWidth="1"/>
    <col min="15" max="16" width="8.8515625" style="86" customWidth="1"/>
    <col min="17" max="17" width="10.8515625" style="86" customWidth="1"/>
    <col min="18" max="18" width="8.8515625" style="86" customWidth="1"/>
    <col min="19" max="19" width="8.140625" style="86" customWidth="1"/>
    <col min="20" max="20" width="9.28125" style="86" customWidth="1"/>
    <col min="21" max="21" width="10.57421875" style="109" customWidth="1"/>
    <col min="22" max="22" width="8.00390625" style="109" customWidth="1"/>
    <col min="23" max="23" width="15.28125" style="109" customWidth="1"/>
    <col min="24" max="24" width="14.28125" style="109" customWidth="1"/>
    <col min="25" max="25" width="7.421875" style="113" customWidth="1"/>
    <col min="26" max="26" width="7.421875" style="114" customWidth="1"/>
    <col min="27" max="27" width="7.421875" style="86" customWidth="1"/>
    <col min="28" max="28" width="7.421875" style="113" hidden="1" customWidth="1"/>
    <col min="29" max="29" width="7.421875" style="114" hidden="1" customWidth="1"/>
    <col min="30" max="30" width="7.421875" style="86" hidden="1" customWidth="1"/>
    <col min="31" max="31" width="7.421875" style="113" customWidth="1"/>
    <col min="32" max="32" width="7.421875" style="114" customWidth="1"/>
    <col min="33" max="33" width="9.28125" style="86" customWidth="1"/>
    <col min="34" max="35" width="9.421875" style="86" customWidth="1"/>
    <col min="36" max="36" width="12.140625" style="109" customWidth="1"/>
    <col min="37" max="37" width="10.57421875" style="109" customWidth="1"/>
    <col min="38" max="38" width="8.00390625" style="86" customWidth="1"/>
    <col min="39" max="92" width="9.140625" style="64" customWidth="1"/>
    <col min="93" max="217" width="9.140625" style="86" customWidth="1"/>
    <col min="218" max="218" width="15.140625" style="86" customWidth="1"/>
    <col min="219" max="219" width="1.28515625" style="86" customWidth="1"/>
    <col min="220" max="220" width="5.7109375" style="86" customWidth="1"/>
    <col min="221" max="223" width="6.7109375" style="86" customWidth="1"/>
    <col min="224" max="224" width="4.57421875" style="86" customWidth="1"/>
    <col min="225" max="225" width="6.140625" style="86" customWidth="1"/>
    <col min="226" max="226" width="7.00390625" style="86" customWidth="1"/>
    <col min="227" max="227" width="3.8515625" style="86" customWidth="1"/>
    <col min="228" max="228" width="6.140625" style="86" customWidth="1"/>
    <col min="229" max="229" width="7.7109375" style="86" customWidth="1"/>
    <col min="230" max="230" width="4.140625" style="86" customWidth="1"/>
    <col min="231" max="231" width="6.8515625" style="86" customWidth="1"/>
    <col min="232" max="232" width="4.8515625" style="86" customWidth="1"/>
    <col min="233" max="233" width="3.57421875" style="86" customWidth="1"/>
    <col min="234" max="234" width="6.8515625" style="86" customWidth="1"/>
    <col min="235" max="235" width="7.140625" style="86" customWidth="1"/>
    <col min="236" max="236" width="5.140625" style="86" customWidth="1"/>
    <col min="237" max="237" width="6.57421875" style="86" customWidth="1"/>
    <col min="238" max="238" width="7.421875" style="86" customWidth="1"/>
    <col min="239" max="239" width="4.7109375" style="86" customWidth="1"/>
    <col min="240" max="240" width="7.140625" style="86" customWidth="1"/>
    <col min="241" max="241" width="6.57421875" style="86" customWidth="1"/>
    <col min="242" max="242" width="4.7109375" style="86" customWidth="1"/>
    <col min="243" max="243" width="8.00390625" style="86" customWidth="1"/>
    <col min="244" max="244" width="5.8515625" style="86" customWidth="1"/>
    <col min="245" max="245" width="4.7109375" style="86" customWidth="1"/>
    <col min="246" max="247" width="7.421875" style="86" customWidth="1"/>
    <col min="248" max="248" width="5.8515625" style="86" customWidth="1"/>
    <col min="249" max="249" width="8.00390625" style="86" customWidth="1"/>
    <col min="250" max="250" width="6.7109375" style="86" customWidth="1"/>
    <col min="251" max="251" width="9.140625" style="86" customWidth="1"/>
    <col min="252" max="252" width="4.57421875" style="86" customWidth="1"/>
    <col min="253" max="253" width="6.8515625" style="86" customWidth="1"/>
    <col min="254" max="255" width="5.57421875" style="86" customWidth="1"/>
    <col min="256" max="16384" width="7.140625" style="86" customWidth="1"/>
  </cols>
  <sheetData>
    <row r="1" spans="1:92" s="42" customFormat="1" ht="20.25" customHeight="1">
      <c r="A1" s="193" t="s">
        <v>0</v>
      </c>
      <c r="B1" s="204">
        <v>45292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8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38" s="41" customFormat="1" ht="49.5" customHeight="1">
      <c r="A2" s="193"/>
      <c r="B2" s="199" t="s">
        <v>79</v>
      </c>
      <c r="C2" s="199"/>
      <c r="D2" s="199"/>
      <c r="E2" s="199"/>
      <c r="F2" s="199"/>
      <c r="G2" s="199"/>
      <c r="H2" s="193" t="s">
        <v>44</v>
      </c>
      <c r="I2" s="193"/>
      <c r="J2" s="202" t="s">
        <v>80</v>
      </c>
      <c r="K2" s="202"/>
      <c r="L2" s="199" t="s">
        <v>81</v>
      </c>
      <c r="M2" s="199"/>
      <c r="N2" s="199"/>
      <c r="O2" s="199"/>
      <c r="P2" s="199"/>
      <c r="Q2" s="199"/>
      <c r="R2" s="199"/>
      <c r="S2" s="199"/>
      <c r="T2" s="199"/>
      <c r="U2" s="193" t="s">
        <v>44</v>
      </c>
      <c r="V2" s="193"/>
      <c r="W2" s="202" t="s">
        <v>82</v>
      </c>
      <c r="X2" s="202"/>
      <c r="Y2" s="199" t="s">
        <v>83</v>
      </c>
      <c r="Z2" s="199"/>
      <c r="AA2" s="199"/>
      <c r="AB2" s="199"/>
      <c r="AC2" s="199"/>
      <c r="AD2" s="199"/>
      <c r="AE2" s="199"/>
      <c r="AF2" s="199"/>
      <c r="AG2" s="199"/>
      <c r="AH2" s="199" t="s">
        <v>44</v>
      </c>
      <c r="AI2" s="199"/>
      <c r="AJ2" s="202" t="s">
        <v>84</v>
      </c>
      <c r="AK2" s="202"/>
      <c r="AL2" s="90"/>
    </row>
    <row r="3" spans="1:38" s="41" customFormat="1" ht="93" customHeight="1">
      <c r="A3" s="193"/>
      <c r="B3" s="193" t="s">
        <v>85</v>
      </c>
      <c r="C3" s="193"/>
      <c r="D3" s="193"/>
      <c r="E3" s="193" t="s">
        <v>86</v>
      </c>
      <c r="F3" s="193"/>
      <c r="G3" s="193"/>
      <c r="H3" s="193" t="s">
        <v>54</v>
      </c>
      <c r="I3" s="193" t="s">
        <v>55</v>
      </c>
      <c r="J3" s="202" t="s">
        <v>87</v>
      </c>
      <c r="K3" s="202" t="s">
        <v>88</v>
      </c>
      <c r="L3" s="193" t="s">
        <v>89</v>
      </c>
      <c r="M3" s="193"/>
      <c r="N3" s="193"/>
      <c r="O3" s="193" t="s">
        <v>90</v>
      </c>
      <c r="P3" s="193"/>
      <c r="Q3" s="193"/>
      <c r="R3" s="193" t="s">
        <v>91</v>
      </c>
      <c r="S3" s="193"/>
      <c r="T3" s="193"/>
      <c r="U3" s="193" t="s">
        <v>54</v>
      </c>
      <c r="V3" s="193" t="s">
        <v>55</v>
      </c>
      <c r="W3" s="202" t="s">
        <v>92</v>
      </c>
      <c r="X3" s="202" t="s">
        <v>93</v>
      </c>
      <c r="Y3" s="193" t="s">
        <v>94</v>
      </c>
      <c r="Z3" s="193"/>
      <c r="AA3" s="193"/>
      <c r="AB3" s="203" t="s">
        <v>95</v>
      </c>
      <c r="AC3" s="203"/>
      <c r="AD3" s="203"/>
      <c r="AE3" s="193" t="s">
        <v>96</v>
      </c>
      <c r="AF3" s="193"/>
      <c r="AG3" s="193"/>
      <c r="AH3" s="193" t="s">
        <v>54</v>
      </c>
      <c r="AI3" s="193" t="s">
        <v>55</v>
      </c>
      <c r="AJ3" s="202" t="s">
        <v>97</v>
      </c>
      <c r="AK3" s="202" t="s">
        <v>98</v>
      </c>
      <c r="AL3" s="91"/>
    </row>
    <row r="4" spans="1:38" s="41" customFormat="1" ht="15">
      <c r="A4" s="193"/>
      <c r="B4" s="200">
        <v>0.8</v>
      </c>
      <c r="C4" s="200"/>
      <c r="D4" s="200"/>
      <c r="E4" s="200">
        <v>0.2</v>
      </c>
      <c r="F4" s="200"/>
      <c r="G4" s="200"/>
      <c r="H4" s="193"/>
      <c r="I4" s="193"/>
      <c r="J4" s="202"/>
      <c r="K4" s="202"/>
      <c r="L4" s="200">
        <v>0.6</v>
      </c>
      <c r="M4" s="200"/>
      <c r="N4" s="200"/>
      <c r="O4" s="200">
        <v>0.2</v>
      </c>
      <c r="P4" s="200"/>
      <c r="Q4" s="200"/>
      <c r="R4" s="200">
        <v>0.2</v>
      </c>
      <c r="S4" s="200"/>
      <c r="T4" s="200"/>
      <c r="U4" s="193"/>
      <c r="V4" s="193"/>
      <c r="W4" s="202"/>
      <c r="X4" s="202"/>
      <c r="Y4" s="200">
        <v>0.7</v>
      </c>
      <c r="Z4" s="200"/>
      <c r="AA4" s="200"/>
      <c r="AB4" s="200"/>
      <c r="AC4" s="200"/>
      <c r="AD4" s="200"/>
      <c r="AE4" s="200">
        <v>0.3</v>
      </c>
      <c r="AF4" s="200"/>
      <c r="AG4" s="200"/>
      <c r="AH4" s="193"/>
      <c r="AI4" s="193"/>
      <c r="AJ4" s="202"/>
      <c r="AK4" s="202"/>
      <c r="AL4" s="92"/>
    </row>
    <row r="5" spans="1:38" s="41" customFormat="1" ht="73.5" customHeight="1" hidden="1">
      <c r="A5" s="193"/>
      <c r="B5" s="188" t="s">
        <v>99</v>
      </c>
      <c r="C5" s="188"/>
      <c r="D5" s="188"/>
      <c r="E5" s="188" t="s">
        <v>100</v>
      </c>
      <c r="F5" s="188"/>
      <c r="G5" s="188"/>
      <c r="H5" s="193"/>
      <c r="I5" s="193"/>
      <c r="J5" s="202"/>
      <c r="K5" s="202"/>
      <c r="L5" s="188" t="s">
        <v>101</v>
      </c>
      <c r="M5" s="188"/>
      <c r="N5" s="188"/>
      <c r="O5" s="188" t="s">
        <v>102</v>
      </c>
      <c r="P5" s="188"/>
      <c r="Q5" s="188"/>
      <c r="R5" s="188" t="s">
        <v>101</v>
      </c>
      <c r="S5" s="188"/>
      <c r="T5" s="188"/>
      <c r="U5" s="193"/>
      <c r="V5" s="193"/>
      <c r="W5" s="202"/>
      <c r="X5" s="202"/>
      <c r="Y5" s="188" t="s">
        <v>65</v>
      </c>
      <c r="Z5" s="188"/>
      <c r="AA5" s="188"/>
      <c r="AB5" s="201" t="s">
        <v>103</v>
      </c>
      <c r="AC5" s="201"/>
      <c r="AD5" s="201"/>
      <c r="AE5" s="188" t="s">
        <v>103</v>
      </c>
      <c r="AF5" s="188"/>
      <c r="AG5" s="188"/>
      <c r="AH5" s="193"/>
      <c r="AI5" s="193"/>
      <c r="AJ5" s="202"/>
      <c r="AK5" s="202"/>
      <c r="AL5" s="93"/>
    </row>
    <row r="6" spans="1:38" s="46" customFormat="1" ht="24" customHeight="1">
      <c r="A6" s="193"/>
      <c r="B6" s="44" t="s">
        <v>72</v>
      </c>
      <c r="C6" s="44" t="s">
        <v>73</v>
      </c>
      <c r="D6" s="44" t="s">
        <v>74</v>
      </c>
      <c r="E6" s="44" t="s">
        <v>104</v>
      </c>
      <c r="F6" s="44" t="s">
        <v>73</v>
      </c>
      <c r="G6" s="44" t="s">
        <v>74</v>
      </c>
      <c r="H6" s="193"/>
      <c r="I6" s="193"/>
      <c r="J6" s="202"/>
      <c r="K6" s="202"/>
      <c r="L6" s="94" t="s">
        <v>105</v>
      </c>
      <c r="M6" s="44" t="s">
        <v>73</v>
      </c>
      <c r="N6" s="44" t="s">
        <v>74</v>
      </c>
      <c r="O6" s="44" t="s">
        <v>106</v>
      </c>
      <c r="P6" s="44" t="s">
        <v>73</v>
      </c>
      <c r="Q6" s="44" t="s">
        <v>74</v>
      </c>
      <c r="R6" s="44" t="s">
        <v>105</v>
      </c>
      <c r="S6" s="44" t="s">
        <v>73</v>
      </c>
      <c r="T6" s="44" t="s">
        <v>74</v>
      </c>
      <c r="U6" s="193"/>
      <c r="V6" s="193"/>
      <c r="W6" s="202"/>
      <c r="X6" s="202"/>
      <c r="Y6" s="95" t="s">
        <v>107</v>
      </c>
      <c r="Z6" s="96" t="s">
        <v>73</v>
      </c>
      <c r="AA6" s="44" t="s">
        <v>74</v>
      </c>
      <c r="AB6" s="95" t="s">
        <v>107</v>
      </c>
      <c r="AC6" s="96" t="s">
        <v>73</v>
      </c>
      <c r="AD6" s="44" t="s">
        <v>74</v>
      </c>
      <c r="AE6" s="95" t="s">
        <v>107</v>
      </c>
      <c r="AF6" s="96" t="s">
        <v>73</v>
      </c>
      <c r="AG6" s="44" t="s">
        <v>74</v>
      </c>
      <c r="AH6" s="193"/>
      <c r="AI6" s="193"/>
      <c r="AJ6" s="202"/>
      <c r="AK6" s="202"/>
      <c r="AL6" s="97"/>
    </row>
    <row r="7" spans="1:82" s="61" customFormat="1" ht="31.5" customHeight="1">
      <c r="A7" s="47" t="s">
        <v>13</v>
      </c>
      <c r="B7" s="51">
        <v>109</v>
      </c>
      <c r="C7" s="52">
        <v>5</v>
      </c>
      <c r="D7" s="53">
        <f>C7*$B$4</f>
        <v>4</v>
      </c>
      <c r="E7" s="51">
        <v>0.8691855829766956</v>
      </c>
      <c r="F7" s="52">
        <v>5</v>
      </c>
      <c r="G7" s="53">
        <f>F7*$E$4</f>
        <v>1</v>
      </c>
      <c r="H7" s="59">
        <f>5*($B$4+$E$4)</f>
        <v>5</v>
      </c>
      <c r="I7" s="59">
        <f>D7+G7</f>
        <v>5</v>
      </c>
      <c r="J7" s="60">
        <f>H7*0.3</f>
        <v>1.5</v>
      </c>
      <c r="K7" s="60">
        <f>I7*0.3</f>
        <v>1.5</v>
      </c>
      <c r="L7" s="98">
        <v>1</v>
      </c>
      <c r="M7" s="52">
        <v>5</v>
      </c>
      <c r="N7" s="53">
        <f>M7*$L$4</f>
        <v>3</v>
      </c>
      <c r="O7" s="51">
        <v>1</v>
      </c>
      <c r="P7" s="52">
        <v>5</v>
      </c>
      <c r="Q7" s="53">
        <f>P7*$O$4</f>
        <v>1</v>
      </c>
      <c r="R7" s="48"/>
      <c r="S7" s="49"/>
      <c r="T7" s="50"/>
      <c r="U7" s="99">
        <f>5*($O$4+$L$4)</f>
        <v>4</v>
      </c>
      <c r="V7" s="99">
        <f>N7+Q7+T7</f>
        <v>4</v>
      </c>
      <c r="W7" s="100">
        <f>U7*0.2</f>
        <v>0.8</v>
      </c>
      <c r="X7" s="100">
        <f>V7*0.2</f>
        <v>0.8</v>
      </c>
      <c r="Y7" s="101"/>
      <c r="Z7" s="102"/>
      <c r="AA7" s="103"/>
      <c r="AB7" s="48"/>
      <c r="AC7" s="84"/>
      <c r="AD7" s="50"/>
      <c r="AE7" s="51">
        <v>100</v>
      </c>
      <c r="AF7" s="52">
        <v>5</v>
      </c>
      <c r="AG7" s="53">
        <f>AF7*$AE$4</f>
        <v>1.5</v>
      </c>
      <c r="AH7" s="50">
        <f>5*$AE$4</f>
        <v>1.5</v>
      </c>
      <c r="AI7" s="50">
        <f>AA7+AG7</f>
        <v>1.5</v>
      </c>
      <c r="AJ7" s="100">
        <f>AH7*0.15</f>
        <v>0.22499999999999998</v>
      </c>
      <c r="AK7" s="100">
        <f>AI7*0.15</f>
        <v>0.22499999999999998</v>
      </c>
      <c r="AL7" s="10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</row>
    <row r="8" spans="1:82" s="65" customFormat="1" ht="31.5" customHeight="1">
      <c r="A8" s="47" t="s">
        <v>14</v>
      </c>
      <c r="B8" s="48"/>
      <c r="C8" s="49"/>
      <c r="D8" s="50"/>
      <c r="E8" s="63"/>
      <c r="F8" s="47"/>
      <c r="G8" s="72"/>
      <c r="H8" s="59"/>
      <c r="I8" s="59"/>
      <c r="J8" s="60"/>
      <c r="K8" s="60"/>
      <c r="L8" s="66"/>
      <c r="M8" s="63"/>
      <c r="N8" s="50"/>
      <c r="O8" s="51">
        <v>1</v>
      </c>
      <c r="P8" s="52">
        <v>5</v>
      </c>
      <c r="Q8" s="53">
        <f aca="true" t="shared" si="0" ref="Q8:Q25">P8*$O$4</f>
        <v>1</v>
      </c>
      <c r="R8" s="98">
        <v>2</v>
      </c>
      <c r="S8" s="52">
        <v>5</v>
      </c>
      <c r="T8" s="53">
        <f>S8*$R$4</f>
        <v>1</v>
      </c>
      <c r="U8" s="99">
        <f>5*($O$4+$R$4)</f>
        <v>2</v>
      </c>
      <c r="V8" s="99">
        <f aca="true" t="shared" si="1" ref="V8:V25">N8+Q8+T8</f>
        <v>2</v>
      </c>
      <c r="W8" s="100">
        <f aca="true" t="shared" si="2" ref="W8:X25">U8*0.2</f>
        <v>0.4</v>
      </c>
      <c r="X8" s="100">
        <f t="shared" si="2"/>
        <v>0.4</v>
      </c>
      <c r="Y8" s="101"/>
      <c r="Z8" s="102"/>
      <c r="AA8" s="103"/>
      <c r="AB8" s="48"/>
      <c r="AC8" s="84"/>
      <c r="AD8" s="50"/>
      <c r="AE8" s="51">
        <v>100</v>
      </c>
      <c r="AF8" s="52">
        <v>5</v>
      </c>
      <c r="AG8" s="53">
        <f aca="true" t="shared" si="3" ref="AG8:AG24">AF8*$AE$4</f>
        <v>1.5</v>
      </c>
      <c r="AH8" s="50">
        <f>5*$AE$4</f>
        <v>1.5</v>
      </c>
      <c r="AI8" s="50">
        <f>AA8+AG8</f>
        <v>1.5</v>
      </c>
      <c r="AJ8" s="100">
        <f aca="true" t="shared" si="4" ref="AJ8:AK24">AH8*0.15</f>
        <v>0.22499999999999998</v>
      </c>
      <c r="AK8" s="100">
        <f t="shared" si="4"/>
        <v>0.22499999999999998</v>
      </c>
      <c r="AL8" s="10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</row>
    <row r="9" spans="1:82" s="61" customFormat="1" ht="31.5" customHeight="1">
      <c r="A9" s="47" t="s">
        <v>15</v>
      </c>
      <c r="B9" s="51">
        <v>128.5</v>
      </c>
      <c r="C9" s="52">
        <v>5</v>
      </c>
      <c r="D9" s="53">
        <f>C9*$B$4</f>
        <v>4</v>
      </c>
      <c r="E9" s="48"/>
      <c r="F9" s="49"/>
      <c r="G9" s="50"/>
      <c r="H9" s="59">
        <f>5*($B$4)</f>
        <v>4</v>
      </c>
      <c r="I9" s="59">
        <f aca="true" t="shared" si="5" ref="I9:I25">D9+G9</f>
        <v>4</v>
      </c>
      <c r="J9" s="60">
        <f aca="true" t="shared" si="6" ref="J9:K25">H9*0.3</f>
        <v>1.2</v>
      </c>
      <c r="K9" s="60">
        <f t="shared" si="6"/>
        <v>1.2</v>
      </c>
      <c r="L9" s="98">
        <v>1</v>
      </c>
      <c r="M9" s="52">
        <v>5</v>
      </c>
      <c r="N9" s="53">
        <f>M9*$L$4</f>
        <v>3</v>
      </c>
      <c r="O9" s="51">
        <v>1</v>
      </c>
      <c r="P9" s="52">
        <v>5</v>
      </c>
      <c r="Q9" s="53">
        <f t="shared" si="0"/>
        <v>1</v>
      </c>
      <c r="R9" s="48"/>
      <c r="S9" s="49"/>
      <c r="T9" s="50"/>
      <c r="U9" s="99">
        <f>5*($O$4+$L$4)</f>
        <v>4</v>
      </c>
      <c r="V9" s="99">
        <f t="shared" si="1"/>
        <v>4</v>
      </c>
      <c r="W9" s="100">
        <f t="shared" si="2"/>
        <v>0.8</v>
      </c>
      <c r="X9" s="100">
        <f t="shared" si="2"/>
        <v>0.8</v>
      </c>
      <c r="Y9" s="51">
        <v>0</v>
      </c>
      <c r="Z9" s="52">
        <v>5</v>
      </c>
      <c r="AA9" s="53">
        <f>Z9*$Y$4</f>
        <v>3.5</v>
      </c>
      <c r="AB9" s="48"/>
      <c r="AC9" s="84"/>
      <c r="AD9" s="50"/>
      <c r="AE9" s="51">
        <v>100</v>
      </c>
      <c r="AF9" s="52">
        <v>5</v>
      </c>
      <c r="AG9" s="53">
        <f>AF9*$AE$4</f>
        <v>1.5</v>
      </c>
      <c r="AH9" s="50">
        <f>5*($AE$4+$Y$4)</f>
        <v>5</v>
      </c>
      <c r="AI9" s="50">
        <f>AA9+AG9</f>
        <v>5</v>
      </c>
      <c r="AJ9" s="100">
        <f t="shared" si="4"/>
        <v>0.75</v>
      </c>
      <c r="AK9" s="100">
        <f t="shared" si="4"/>
        <v>0.75</v>
      </c>
      <c r="AL9" s="10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</row>
    <row r="10" spans="1:82" s="67" customFormat="1" ht="31.5" customHeight="1">
      <c r="A10" s="47" t="s">
        <v>16</v>
      </c>
      <c r="B10" s="48"/>
      <c r="C10" s="49"/>
      <c r="D10" s="50"/>
      <c r="E10" s="48"/>
      <c r="F10" s="49"/>
      <c r="G10" s="50"/>
      <c r="H10" s="59"/>
      <c r="I10" s="59"/>
      <c r="J10" s="60"/>
      <c r="K10" s="60"/>
      <c r="L10" s="66"/>
      <c r="M10" s="47"/>
      <c r="N10" s="59"/>
      <c r="O10" s="51">
        <v>1</v>
      </c>
      <c r="P10" s="52">
        <v>5</v>
      </c>
      <c r="Q10" s="53">
        <f t="shared" si="0"/>
        <v>1</v>
      </c>
      <c r="R10" s="98">
        <v>2</v>
      </c>
      <c r="S10" s="52">
        <v>5</v>
      </c>
      <c r="T10" s="53">
        <f>S10*$R$4</f>
        <v>1</v>
      </c>
      <c r="U10" s="99">
        <f>5*($O$4+$R$4)</f>
        <v>2</v>
      </c>
      <c r="V10" s="99">
        <f t="shared" si="1"/>
        <v>2</v>
      </c>
      <c r="W10" s="100">
        <f t="shared" si="2"/>
        <v>0.4</v>
      </c>
      <c r="X10" s="100">
        <f t="shared" si="2"/>
        <v>0.4</v>
      </c>
      <c r="Y10" s="63"/>
      <c r="Z10" s="58"/>
      <c r="AA10" s="50"/>
      <c r="AB10" s="63"/>
      <c r="AC10" s="58"/>
      <c r="AD10" s="59"/>
      <c r="AE10" s="63"/>
      <c r="AF10" s="58"/>
      <c r="AG10" s="50"/>
      <c r="AH10" s="50"/>
      <c r="AI10" s="50"/>
      <c r="AJ10" s="100"/>
      <c r="AK10" s="100"/>
      <c r="AL10" s="105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</row>
    <row r="11" spans="1:82" s="67" customFormat="1" ht="31.5" customHeight="1">
      <c r="A11" s="47" t="s">
        <v>17</v>
      </c>
      <c r="B11" s="51" t="s">
        <v>108</v>
      </c>
      <c r="C11" s="52">
        <v>5</v>
      </c>
      <c r="D11" s="53">
        <f>C11*$B$4</f>
        <v>4</v>
      </c>
      <c r="E11" s="48"/>
      <c r="F11" s="49"/>
      <c r="G11" s="50"/>
      <c r="H11" s="59">
        <f>5*($B$4)</f>
        <v>4</v>
      </c>
      <c r="I11" s="59">
        <f t="shared" si="5"/>
        <v>4</v>
      </c>
      <c r="J11" s="60">
        <f t="shared" si="6"/>
        <v>1.2</v>
      </c>
      <c r="K11" s="60">
        <f t="shared" si="6"/>
        <v>1.2</v>
      </c>
      <c r="L11" s="98">
        <v>4</v>
      </c>
      <c r="M11" s="52">
        <v>5</v>
      </c>
      <c r="N11" s="53">
        <f aca="true" t="shared" si="7" ref="N11:N24">M11*$L$4</f>
        <v>3</v>
      </c>
      <c r="O11" s="51">
        <v>1</v>
      </c>
      <c r="P11" s="52">
        <v>5</v>
      </c>
      <c r="Q11" s="53">
        <v>1</v>
      </c>
      <c r="R11" s="98">
        <v>1</v>
      </c>
      <c r="S11" s="52">
        <v>5</v>
      </c>
      <c r="T11" s="53">
        <v>1</v>
      </c>
      <c r="U11" s="99">
        <f>5*($L$4+$O$4+$R$4)</f>
        <v>5</v>
      </c>
      <c r="V11" s="99">
        <f t="shared" si="1"/>
        <v>5</v>
      </c>
      <c r="W11" s="100">
        <f t="shared" si="2"/>
        <v>1</v>
      </c>
      <c r="X11" s="100">
        <f t="shared" si="2"/>
        <v>1</v>
      </c>
      <c r="Y11" s="101"/>
      <c r="Z11" s="102"/>
      <c r="AA11" s="50"/>
      <c r="AB11" s="63"/>
      <c r="AC11" s="58"/>
      <c r="AD11" s="59"/>
      <c r="AE11" s="51">
        <v>100</v>
      </c>
      <c r="AF11" s="52">
        <v>5</v>
      </c>
      <c r="AG11" s="53">
        <f>AF11*$AE$4</f>
        <v>1.5</v>
      </c>
      <c r="AH11" s="50">
        <f>5*$AE$4</f>
        <v>1.5</v>
      </c>
      <c r="AI11" s="50">
        <f>AA11+AG11</f>
        <v>1.5</v>
      </c>
      <c r="AJ11" s="100">
        <f t="shared" si="4"/>
        <v>0.22499999999999998</v>
      </c>
      <c r="AK11" s="100">
        <f t="shared" si="4"/>
        <v>0.22499999999999998</v>
      </c>
      <c r="AL11" s="105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</row>
    <row r="12" spans="1:82" s="67" customFormat="1" ht="31.5" customHeight="1">
      <c r="A12" s="47" t="s">
        <v>18</v>
      </c>
      <c r="B12" s="48"/>
      <c r="C12" s="49"/>
      <c r="D12" s="50"/>
      <c r="E12" s="48"/>
      <c r="F12" s="49"/>
      <c r="G12" s="50"/>
      <c r="H12" s="59"/>
      <c r="I12" s="59"/>
      <c r="J12" s="60"/>
      <c r="K12" s="60"/>
      <c r="L12" s="98">
        <v>8</v>
      </c>
      <c r="M12" s="52">
        <v>5</v>
      </c>
      <c r="N12" s="53">
        <f t="shared" si="7"/>
        <v>3</v>
      </c>
      <c r="O12" s="51">
        <v>1</v>
      </c>
      <c r="P12" s="52">
        <v>5</v>
      </c>
      <c r="Q12" s="53">
        <f t="shared" si="0"/>
        <v>1</v>
      </c>
      <c r="R12" s="63"/>
      <c r="S12" s="47"/>
      <c r="T12" s="59"/>
      <c r="U12" s="99">
        <f>5*($O$4+$L$4)</f>
        <v>4</v>
      </c>
      <c r="V12" s="99">
        <f t="shared" si="1"/>
        <v>4</v>
      </c>
      <c r="W12" s="100">
        <f t="shared" si="2"/>
        <v>0.8</v>
      </c>
      <c r="X12" s="100">
        <f t="shared" si="2"/>
        <v>0.8</v>
      </c>
      <c r="Y12" s="51">
        <v>0</v>
      </c>
      <c r="Z12" s="52">
        <v>5</v>
      </c>
      <c r="AA12" s="53">
        <f>Z12*$Y$4</f>
        <v>3.5</v>
      </c>
      <c r="AB12" s="63"/>
      <c r="AC12" s="58"/>
      <c r="AD12" s="59"/>
      <c r="AE12" s="51">
        <v>100</v>
      </c>
      <c r="AF12" s="52">
        <v>5</v>
      </c>
      <c r="AG12" s="53">
        <f t="shared" si="3"/>
        <v>1.5</v>
      </c>
      <c r="AH12" s="50">
        <f>5*($AE$4+$Y$4)</f>
        <v>5</v>
      </c>
      <c r="AI12" s="50">
        <f aca="true" t="shared" si="8" ref="AI12:AI24">AA12+AG12</f>
        <v>5</v>
      </c>
      <c r="AJ12" s="100">
        <f t="shared" si="4"/>
        <v>0.75</v>
      </c>
      <c r="AK12" s="100">
        <f t="shared" si="4"/>
        <v>0.75</v>
      </c>
      <c r="AL12" s="105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</row>
    <row r="13" spans="1:82" s="67" customFormat="1" ht="31.5" customHeight="1">
      <c r="A13" s="47" t="s">
        <v>19</v>
      </c>
      <c r="B13" s="48"/>
      <c r="C13" s="49"/>
      <c r="D13" s="50"/>
      <c r="E13" s="48"/>
      <c r="F13" s="49"/>
      <c r="G13" s="50"/>
      <c r="H13" s="59"/>
      <c r="I13" s="59"/>
      <c r="J13" s="60"/>
      <c r="K13" s="60"/>
      <c r="L13" s="98">
        <v>70</v>
      </c>
      <c r="M13" s="52">
        <v>5</v>
      </c>
      <c r="N13" s="53">
        <f t="shared" si="7"/>
        <v>3</v>
      </c>
      <c r="O13" s="51">
        <v>1</v>
      </c>
      <c r="P13" s="52">
        <v>5</v>
      </c>
      <c r="Q13" s="53">
        <f t="shared" si="0"/>
        <v>1</v>
      </c>
      <c r="R13" s="98">
        <v>1</v>
      </c>
      <c r="S13" s="52">
        <v>5</v>
      </c>
      <c r="T13" s="53">
        <f>S13*$R$4</f>
        <v>1</v>
      </c>
      <c r="U13" s="99">
        <f>5*($L$4+$O$4+$R$4)</f>
        <v>5</v>
      </c>
      <c r="V13" s="99">
        <f t="shared" si="1"/>
        <v>5</v>
      </c>
      <c r="W13" s="100">
        <f t="shared" si="2"/>
        <v>1</v>
      </c>
      <c r="X13" s="100">
        <f t="shared" si="2"/>
        <v>1</v>
      </c>
      <c r="Y13" s="51">
        <v>0</v>
      </c>
      <c r="Z13" s="52">
        <v>5</v>
      </c>
      <c r="AA13" s="53">
        <f>Z13*$Y$4</f>
        <v>3.5</v>
      </c>
      <c r="AB13" s="63"/>
      <c r="AC13" s="58"/>
      <c r="AD13" s="59"/>
      <c r="AE13" s="51">
        <v>100</v>
      </c>
      <c r="AF13" s="52">
        <v>5</v>
      </c>
      <c r="AG13" s="53">
        <f t="shared" si="3"/>
        <v>1.5</v>
      </c>
      <c r="AH13" s="50">
        <f>5*($AE$4+$Y$4)</f>
        <v>5</v>
      </c>
      <c r="AI13" s="50">
        <f t="shared" si="8"/>
        <v>5</v>
      </c>
      <c r="AJ13" s="100">
        <f>AH13*0.15</f>
        <v>0.75</v>
      </c>
      <c r="AK13" s="100">
        <f>AI13*0.15</f>
        <v>0.75</v>
      </c>
      <c r="AL13" s="105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</row>
    <row r="14" spans="1:82" s="77" customFormat="1" ht="31.5" customHeight="1">
      <c r="A14" s="47" t="s">
        <v>20</v>
      </c>
      <c r="B14" s="51">
        <v>495.6</v>
      </c>
      <c r="C14" s="52">
        <v>5</v>
      </c>
      <c r="D14" s="53">
        <f aca="true" t="shared" si="9" ref="D14:D25">C14*$B$4</f>
        <v>4</v>
      </c>
      <c r="E14" s="54">
        <v>1.1430503380916606</v>
      </c>
      <c r="F14" s="55">
        <v>1</v>
      </c>
      <c r="G14" s="69">
        <f>F14*$E$4</f>
        <v>0.2</v>
      </c>
      <c r="H14" s="59">
        <f>5*($B$4+$E$4)</f>
        <v>5</v>
      </c>
      <c r="I14" s="59">
        <f t="shared" si="5"/>
        <v>4.2</v>
      </c>
      <c r="J14" s="60">
        <f t="shared" si="6"/>
        <v>1.5</v>
      </c>
      <c r="K14" s="60">
        <f t="shared" si="6"/>
        <v>1.26</v>
      </c>
      <c r="L14" s="98">
        <v>2</v>
      </c>
      <c r="M14" s="52">
        <v>5</v>
      </c>
      <c r="N14" s="53">
        <f t="shared" si="7"/>
        <v>3</v>
      </c>
      <c r="O14" s="51">
        <v>1</v>
      </c>
      <c r="P14" s="52">
        <v>5</v>
      </c>
      <c r="Q14" s="53">
        <f t="shared" si="0"/>
        <v>1</v>
      </c>
      <c r="R14" s="98">
        <v>1</v>
      </c>
      <c r="S14" s="52">
        <v>5</v>
      </c>
      <c r="T14" s="53">
        <f>S14*$R$4</f>
        <v>1</v>
      </c>
      <c r="U14" s="99">
        <f>5*($L$4+$O$4+$R$4)</f>
        <v>5</v>
      </c>
      <c r="V14" s="99">
        <f t="shared" si="1"/>
        <v>5</v>
      </c>
      <c r="W14" s="100">
        <f t="shared" si="2"/>
        <v>1</v>
      </c>
      <c r="X14" s="100">
        <f t="shared" si="2"/>
        <v>1</v>
      </c>
      <c r="Y14" s="51">
        <v>0</v>
      </c>
      <c r="Z14" s="52">
        <v>5</v>
      </c>
      <c r="AA14" s="53">
        <f>Z14*$Y$4</f>
        <v>3.5</v>
      </c>
      <c r="AB14" s="48"/>
      <c r="AC14" s="84"/>
      <c r="AD14" s="50"/>
      <c r="AE14" s="51">
        <v>100</v>
      </c>
      <c r="AF14" s="52">
        <v>5</v>
      </c>
      <c r="AG14" s="53">
        <f t="shared" si="3"/>
        <v>1.5</v>
      </c>
      <c r="AH14" s="50">
        <f>5*($AE$4+$Y$4)</f>
        <v>5</v>
      </c>
      <c r="AI14" s="50">
        <f t="shared" si="8"/>
        <v>5</v>
      </c>
      <c r="AJ14" s="100">
        <f t="shared" si="4"/>
        <v>0.75</v>
      </c>
      <c r="AK14" s="100">
        <f t="shared" si="4"/>
        <v>0.75</v>
      </c>
      <c r="AL14" s="104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</row>
    <row r="15" spans="1:82" s="67" customFormat="1" ht="31.5" customHeight="1">
      <c r="A15" s="47" t="s">
        <v>21</v>
      </c>
      <c r="B15" s="48"/>
      <c r="C15" s="49"/>
      <c r="D15" s="50"/>
      <c r="E15" s="48"/>
      <c r="F15" s="49"/>
      <c r="G15" s="49"/>
      <c r="H15" s="59"/>
      <c r="I15" s="59"/>
      <c r="J15" s="60"/>
      <c r="K15" s="60"/>
      <c r="L15" s="98">
        <v>1</v>
      </c>
      <c r="M15" s="52">
        <v>5</v>
      </c>
      <c r="N15" s="53">
        <f t="shared" si="7"/>
        <v>3</v>
      </c>
      <c r="O15" s="51">
        <v>1</v>
      </c>
      <c r="P15" s="52">
        <v>5</v>
      </c>
      <c r="Q15" s="53">
        <f t="shared" si="0"/>
        <v>1</v>
      </c>
      <c r="R15" s="98">
        <v>1</v>
      </c>
      <c r="S15" s="52">
        <v>5</v>
      </c>
      <c r="T15" s="53">
        <f>S15*$R$4</f>
        <v>1</v>
      </c>
      <c r="U15" s="99">
        <f>5*($L$4+$O$4+$R$4)</f>
        <v>5</v>
      </c>
      <c r="V15" s="99">
        <f t="shared" si="1"/>
        <v>5</v>
      </c>
      <c r="W15" s="100">
        <f t="shared" si="2"/>
        <v>1</v>
      </c>
      <c r="X15" s="100">
        <f t="shared" si="2"/>
        <v>1</v>
      </c>
      <c r="Y15" s="101"/>
      <c r="Z15" s="102"/>
      <c r="AA15" s="103"/>
      <c r="AB15" s="48"/>
      <c r="AC15" s="84"/>
      <c r="AD15" s="50"/>
      <c r="AE15" s="51">
        <v>100</v>
      </c>
      <c r="AF15" s="52">
        <v>5</v>
      </c>
      <c r="AG15" s="53">
        <f t="shared" si="3"/>
        <v>1.5</v>
      </c>
      <c r="AH15" s="50">
        <f aca="true" t="shared" si="10" ref="AH15:AH24">5*$AE$4</f>
        <v>1.5</v>
      </c>
      <c r="AI15" s="50">
        <f t="shared" si="8"/>
        <v>1.5</v>
      </c>
      <c r="AJ15" s="100">
        <f t="shared" si="4"/>
        <v>0.22499999999999998</v>
      </c>
      <c r="AK15" s="100">
        <f t="shared" si="4"/>
        <v>0.22499999999999998</v>
      </c>
      <c r="AL15" s="10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</row>
    <row r="16" spans="1:82" s="67" customFormat="1" ht="31.5" customHeight="1">
      <c r="A16" s="47" t="s">
        <v>22</v>
      </c>
      <c r="B16" s="51">
        <v>108.3</v>
      </c>
      <c r="C16" s="52">
        <v>5</v>
      </c>
      <c r="D16" s="53">
        <f t="shared" si="9"/>
        <v>4</v>
      </c>
      <c r="E16" s="51"/>
      <c r="F16" s="52">
        <v>5</v>
      </c>
      <c r="G16" s="53">
        <f aca="true" t="shared" si="11" ref="G16:G25">F16*$E$4</f>
        <v>1</v>
      </c>
      <c r="H16" s="59">
        <f>5*($B$4+$E$4)</f>
        <v>5</v>
      </c>
      <c r="I16" s="59">
        <f t="shared" si="5"/>
        <v>5</v>
      </c>
      <c r="J16" s="60">
        <f t="shared" si="6"/>
        <v>1.5</v>
      </c>
      <c r="K16" s="60">
        <f t="shared" si="6"/>
        <v>1.5</v>
      </c>
      <c r="L16" s="98">
        <v>2</v>
      </c>
      <c r="M16" s="52">
        <v>5</v>
      </c>
      <c r="N16" s="53">
        <f t="shared" si="7"/>
        <v>3</v>
      </c>
      <c r="O16" s="51">
        <v>1</v>
      </c>
      <c r="P16" s="52">
        <v>5</v>
      </c>
      <c r="Q16" s="53">
        <f>P16*$O$4</f>
        <v>1</v>
      </c>
      <c r="R16" s="63"/>
      <c r="S16" s="47"/>
      <c r="T16" s="59"/>
      <c r="U16" s="99">
        <f>5*($O$4+$L$4)</f>
        <v>4</v>
      </c>
      <c r="V16" s="99">
        <f t="shared" si="1"/>
        <v>4</v>
      </c>
      <c r="W16" s="100">
        <f t="shared" si="2"/>
        <v>0.8</v>
      </c>
      <c r="X16" s="100">
        <f t="shared" si="2"/>
        <v>0.8</v>
      </c>
      <c r="Y16" s="51">
        <v>0</v>
      </c>
      <c r="Z16" s="52">
        <v>5</v>
      </c>
      <c r="AA16" s="53">
        <f>Z16*$Y$4</f>
        <v>3.5</v>
      </c>
      <c r="AB16" s="63"/>
      <c r="AC16" s="58"/>
      <c r="AD16" s="59"/>
      <c r="AE16" s="51">
        <v>100</v>
      </c>
      <c r="AF16" s="52">
        <v>5</v>
      </c>
      <c r="AG16" s="53">
        <f t="shared" si="3"/>
        <v>1.5</v>
      </c>
      <c r="AH16" s="50">
        <v>5</v>
      </c>
      <c r="AI16" s="50">
        <f t="shared" si="8"/>
        <v>5</v>
      </c>
      <c r="AJ16" s="100">
        <f t="shared" si="4"/>
        <v>0.75</v>
      </c>
      <c r="AK16" s="100">
        <f t="shared" si="4"/>
        <v>0.75</v>
      </c>
      <c r="AL16" s="105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</row>
    <row r="17" spans="1:82" s="61" customFormat="1" ht="31.5" customHeight="1">
      <c r="A17" s="47" t="s">
        <v>23</v>
      </c>
      <c r="B17" s="54">
        <v>98.7</v>
      </c>
      <c r="C17" s="55">
        <v>1</v>
      </c>
      <c r="D17" s="69">
        <f t="shared" si="9"/>
        <v>0.8</v>
      </c>
      <c r="E17" s="51"/>
      <c r="F17" s="52">
        <v>5</v>
      </c>
      <c r="G17" s="53">
        <f t="shared" si="11"/>
        <v>1</v>
      </c>
      <c r="H17" s="59">
        <f>5*($B$4+$E$4)</f>
        <v>5</v>
      </c>
      <c r="I17" s="59">
        <f t="shared" si="5"/>
        <v>1.8</v>
      </c>
      <c r="J17" s="60">
        <f t="shared" si="6"/>
        <v>1.5</v>
      </c>
      <c r="K17" s="60">
        <f t="shared" si="6"/>
        <v>0.54</v>
      </c>
      <c r="L17" s="107"/>
      <c r="M17" s="49"/>
      <c r="N17" s="50"/>
      <c r="O17" s="51">
        <v>1</v>
      </c>
      <c r="P17" s="52">
        <v>5</v>
      </c>
      <c r="Q17" s="53">
        <f t="shared" si="0"/>
        <v>1</v>
      </c>
      <c r="R17" s="48"/>
      <c r="S17" s="84"/>
      <c r="T17" s="50"/>
      <c r="U17" s="99">
        <f>5*($O$4)</f>
        <v>1</v>
      </c>
      <c r="V17" s="99">
        <f t="shared" si="1"/>
        <v>1</v>
      </c>
      <c r="W17" s="100">
        <f t="shared" si="2"/>
        <v>0.2</v>
      </c>
      <c r="X17" s="100">
        <f t="shared" si="2"/>
        <v>0.2</v>
      </c>
      <c r="Y17" s="101"/>
      <c r="Z17" s="102"/>
      <c r="AA17" s="103"/>
      <c r="AB17" s="48"/>
      <c r="AC17" s="84"/>
      <c r="AD17" s="50"/>
      <c r="AE17" s="51">
        <v>100</v>
      </c>
      <c r="AF17" s="52">
        <v>5</v>
      </c>
      <c r="AG17" s="53">
        <f t="shared" si="3"/>
        <v>1.5</v>
      </c>
      <c r="AH17" s="50">
        <f t="shared" si="10"/>
        <v>1.5</v>
      </c>
      <c r="AI17" s="50">
        <f t="shared" si="8"/>
        <v>1.5</v>
      </c>
      <c r="AJ17" s="100">
        <f t="shared" si="4"/>
        <v>0.22499999999999998</v>
      </c>
      <c r="AK17" s="100">
        <f t="shared" si="4"/>
        <v>0.22499999999999998</v>
      </c>
      <c r="AL17" s="10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</row>
    <row r="18" spans="1:82" s="61" customFormat="1" ht="31.5" customHeight="1">
      <c r="A18" s="47" t="s">
        <v>24</v>
      </c>
      <c r="B18" s="48"/>
      <c r="C18" s="49"/>
      <c r="D18" s="50"/>
      <c r="E18" s="48"/>
      <c r="F18" s="49"/>
      <c r="G18" s="49"/>
      <c r="H18" s="59"/>
      <c r="I18" s="59"/>
      <c r="J18" s="60"/>
      <c r="K18" s="60"/>
      <c r="L18" s="107"/>
      <c r="M18" s="49"/>
      <c r="N18" s="50"/>
      <c r="O18" s="51">
        <v>1</v>
      </c>
      <c r="P18" s="52">
        <v>5</v>
      </c>
      <c r="Q18" s="53">
        <f t="shared" si="0"/>
        <v>1</v>
      </c>
      <c r="R18" s="98">
        <v>1</v>
      </c>
      <c r="S18" s="52">
        <v>5</v>
      </c>
      <c r="T18" s="53">
        <f>S18*$R$4</f>
        <v>1</v>
      </c>
      <c r="U18" s="99">
        <f>5*($O$4+$R$4)</f>
        <v>2</v>
      </c>
      <c r="V18" s="99">
        <f t="shared" si="1"/>
        <v>2</v>
      </c>
      <c r="W18" s="100">
        <f t="shared" si="2"/>
        <v>0.4</v>
      </c>
      <c r="X18" s="100">
        <f t="shared" si="2"/>
        <v>0.4</v>
      </c>
      <c r="Y18" s="101"/>
      <c r="Z18" s="102"/>
      <c r="AA18" s="103"/>
      <c r="AB18" s="48"/>
      <c r="AC18" s="84"/>
      <c r="AD18" s="50"/>
      <c r="AE18" s="51">
        <v>100</v>
      </c>
      <c r="AF18" s="52">
        <v>5</v>
      </c>
      <c r="AG18" s="53">
        <f t="shared" si="3"/>
        <v>1.5</v>
      </c>
      <c r="AH18" s="50">
        <f t="shared" si="10"/>
        <v>1.5</v>
      </c>
      <c r="AI18" s="50">
        <f t="shared" si="8"/>
        <v>1.5</v>
      </c>
      <c r="AJ18" s="100">
        <f t="shared" si="4"/>
        <v>0.22499999999999998</v>
      </c>
      <c r="AK18" s="100">
        <f t="shared" si="4"/>
        <v>0.22499999999999998</v>
      </c>
      <c r="AL18" s="10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</row>
    <row r="19" spans="1:82" s="67" customFormat="1" ht="31.5" customHeight="1">
      <c r="A19" s="47" t="s">
        <v>25</v>
      </c>
      <c r="B19" s="51">
        <v>111.4</v>
      </c>
      <c r="C19" s="52">
        <v>5</v>
      </c>
      <c r="D19" s="53">
        <f t="shared" si="9"/>
        <v>4</v>
      </c>
      <c r="E19" s="54">
        <v>1.738131313131313</v>
      </c>
      <c r="F19" s="55">
        <v>1</v>
      </c>
      <c r="G19" s="69">
        <f t="shared" si="11"/>
        <v>0.2</v>
      </c>
      <c r="H19" s="59">
        <f>5*($B$4+$E$4)</f>
        <v>5</v>
      </c>
      <c r="I19" s="59">
        <f t="shared" si="5"/>
        <v>4.2</v>
      </c>
      <c r="J19" s="60">
        <f>H19*0.3</f>
        <v>1.5</v>
      </c>
      <c r="K19" s="60">
        <f t="shared" si="6"/>
        <v>1.26</v>
      </c>
      <c r="L19" s="107"/>
      <c r="M19" s="49"/>
      <c r="N19" s="50"/>
      <c r="O19" s="51">
        <v>1</v>
      </c>
      <c r="P19" s="52">
        <v>5</v>
      </c>
      <c r="Q19" s="53">
        <f t="shared" si="0"/>
        <v>1</v>
      </c>
      <c r="R19" s="98">
        <v>2</v>
      </c>
      <c r="S19" s="52">
        <v>5</v>
      </c>
      <c r="T19" s="53">
        <f>S19*$R$4</f>
        <v>1</v>
      </c>
      <c r="U19" s="99">
        <f>5*($O$4+$R$4)</f>
        <v>2</v>
      </c>
      <c r="V19" s="99">
        <f>N19+Q19+T19</f>
        <v>2</v>
      </c>
      <c r="W19" s="100">
        <f t="shared" si="2"/>
        <v>0.4</v>
      </c>
      <c r="X19" s="100">
        <f t="shared" si="2"/>
        <v>0.4</v>
      </c>
      <c r="Y19" s="101"/>
      <c r="Z19" s="102"/>
      <c r="AA19" s="103"/>
      <c r="AB19" s="48"/>
      <c r="AC19" s="84"/>
      <c r="AD19" s="50"/>
      <c r="AE19" s="51">
        <v>100</v>
      </c>
      <c r="AF19" s="52">
        <v>5</v>
      </c>
      <c r="AG19" s="53">
        <f t="shared" si="3"/>
        <v>1.5</v>
      </c>
      <c r="AH19" s="50">
        <f t="shared" si="10"/>
        <v>1.5</v>
      </c>
      <c r="AI19" s="50">
        <f t="shared" si="8"/>
        <v>1.5</v>
      </c>
      <c r="AJ19" s="100">
        <f t="shared" si="4"/>
        <v>0.22499999999999998</v>
      </c>
      <c r="AK19" s="100">
        <f t="shared" si="4"/>
        <v>0.22499999999999998</v>
      </c>
      <c r="AL19" s="10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</row>
    <row r="20" spans="1:82" s="67" customFormat="1" ht="31.5" customHeight="1">
      <c r="A20" s="47" t="s">
        <v>26</v>
      </c>
      <c r="B20" s="51">
        <v>181.3</v>
      </c>
      <c r="C20" s="52">
        <v>5</v>
      </c>
      <c r="D20" s="53">
        <f t="shared" si="9"/>
        <v>4</v>
      </c>
      <c r="E20" s="51"/>
      <c r="F20" s="52">
        <v>5</v>
      </c>
      <c r="G20" s="53">
        <f t="shared" si="11"/>
        <v>1</v>
      </c>
      <c r="H20" s="59">
        <f>5*($B$4+$E$4)</f>
        <v>5</v>
      </c>
      <c r="I20" s="59">
        <f t="shared" si="5"/>
        <v>5</v>
      </c>
      <c r="J20" s="60">
        <f>H20*0.3</f>
        <v>1.5</v>
      </c>
      <c r="K20" s="60">
        <f t="shared" si="6"/>
        <v>1.5</v>
      </c>
      <c r="L20" s="66"/>
      <c r="M20" s="47"/>
      <c r="N20" s="47"/>
      <c r="O20" s="51">
        <v>1</v>
      </c>
      <c r="P20" s="52">
        <v>5</v>
      </c>
      <c r="Q20" s="53">
        <f t="shared" si="0"/>
        <v>1</v>
      </c>
      <c r="R20" s="63"/>
      <c r="S20" s="47"/>
      <c r="T20" s="50"/>
      <c r="U20" s="99">
        <f>5*($O$4)</f>
        <v>1</v>
      </c>
      <c r="V20" s="99">
        <f>N20+Q20+T20</f>
        <v>1</v>
      </c>
      <c r="W20" s="100">
        <f t="shared" si="2"/>
        <v>0.2</v>
      </c>
      <c r="X20" s="100">
        <f t="shared" si="2"/>
        <v>0.2</v>
      </c>
      <c r="Y20" s="63"/>
      <c r="Z20" s="58"/>
      <c r="AA20" s="50"/>
      <c r="AB20" s="63"/>
      <c r="AC20" s="58"/>
      <c r="AD20" s="59"/>
      <c r="AE20" s="63"/>
      <c r="AF20" s="58"/>
      <c r="AG20" s="50"/>
      <c r="AH20" s="50"/>
      <c r="AI20" s="50"/>
      <c r="AJ20" s="100"/>
      <c r="AK20" s="100"/>
      <c r="AL20" s="105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</row>
    <row r="21" spans="1:82" s="67" customFormat="1" ht="31.5" customHeight="1">
      <c r="A21" s="47" t="s">
        <v>27</v>
      </c>
      <c r="B21" s="48"/>
      <c r="C21" s="49"/>
      <c r="D21" s="50"/>
      <c r="E21" s="48"/>
      <c r="F21" s="49"/>
      <c r="G21" s="49"/>
      <c r="H21" s="59"/>
      <c r="I21" s="59"/>
      <c r="J21" s="60"/>
      <c r="K21" s="60"/>
      <c r="L21" s="98">
        <v>3</v>
      </c>
      <c r="M21" s="52">
        <v>5</v>
      </c>
      <c r="N21" s="53">
        <f t="shared" si="7"/>
        <v>3</v>
      </c>
      <c r="O21" s="51">
        <v>1</v>
      </c>
      <c r="P21" s="52">
        <v>5</v>
      </c>
      <c r="Q21" s="53">
        <f t="shared" si="0"/>
        <v>1</v>
      </c>
      <c r="R21" s="63"/>
      <c r="S21" s="63"/>
      <c r="T21" s="50"/>
      <c r="U21" s="99">
        <f>5*($L$4+$O$4)</f>
        <v>4</v>
      </c>
      <c r="V21" s="99">
        <f t="shared" si="1"/>
        <v>4</v>
      </c>
      <c r="W21" s="100">
        <f t="shared" si="2"/>
        <v>0.8</v>
      </c>
      <c r="X21" s="100">
        <f t="shared" si="2"/>
        <v>0.8</v>
      </c>
      <c r="Y21" s="101"/>
      <c r="Z21" s="102"/>
      <c r="AA21" s="103"/>
      <c r="AB21" s="48"/>
      <c r="AC21" s="84"/>
      <c r="AD21" s="50"/>
      <c r="AE21" s="51">
        <v>100</v>
      </c>
      <c r="AF21" s="52">
        <v>5</v>
      </c>
      <c r="AG21" s="53">
        <f t="shared" si="3"/>
        <v>1.5</v>
      </c>
      <c r="AH21" s="50">
        <f t="shared" si="10"/>
        <v>1.5</v>
      </c>
      <c r="AI21" s="50">
        <f t="shared" si="8"/>
        <v>1.5</v>
      </c>
      <c r="AJ21" s="100">
        <f t="shared" si="4"/>
        <v>0.22499999999999998</v>
      </c>
      <c r="AK21" s="100">
        <f t="shared" si="4"/>
        <v>0.22499999999999998</v>
      </c>
      <c r="AL21" s="10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</row>
    <row r="22" spans="1:82" s="67" customFormat="1" ht="31.5" customHeight="1">
      <c r="A22" s="47" t="s">
        <v>28</v>
      </c>
      <c r="B22" s="51" t="s">
        <v>108</v>
      </c>
      <c r="C22" s="52">
        <v>5</v>
      </c>
      <c r="D22" s="53">
        <f t="shared" si="9"/>
        <v>4</v>
      </c>
      <c r="E22" s="48"/>
      <c r="F22" s="49"/>
      <c r="G22" s="49"/>
      <c r="H22" s="59">
        <f>5*($B$4)</f>
        <v>4</v>
      </c>
      <c r="I22" s="59">
        <f t="shared" si="5"/>
        <v>4</v>
      </c>
      <c r="J22" s="60">
        <f>H22*0.3</f>
        <v>1.2</v>
      </c>
      <c r="K22" s="60">
        <f t="shared" si="6"/>
        <v>1.2</v>
      </c>
      <c r="L22" s="66"/>
      <c r="M22" s="63"/>
      <c r="N22" s="63"/>
      <c r="O22" s="51">
        <v>1</v>
      </c>
      <c r="P22" s="52">
        <v>5</v>
      </c>
      <c r="Q22" s="53">
        <f t="shared" si="0"/>
        <v>1</v>
      </c>
      <c r="R22" s="63"/>
      <c r="S22" s="63"/>
      <c r="T22" s="50"/>
      <c r="U22" s="99">
        <f>5*$O$4</f>
        <v>1</v>
      </c>
      <c r="V22" s="99">
        <f t="shared" si="1"/>
        <v>1</v>
      </c>
      <c r="W22" s="100">
        <f t="shared" si="2"/>
        <v>0.2</v>
      </c>
      <c r="X22" s="100">
        <f t="shared" si="2"/>
        <v>0.2</v>
      </c>
      <c r="Y22" s="51">
        <v>0</v>
      </c>
      <c r="Z22" s="52">
        <v>5</v>
      </c>
      <c r="AA22" s="53">
        <f>Z22*$Y$4</f>
        <v>3.5</v>
      </c>
      <c r="AB22" s="63"/>
      <c r="AC22" s="58"/>
      <c r="AD22" s="59"/>
      <c r="AE22" s="51">
        <v>100</v>
      </c>
      <c r="AF22" s="52">
        <v>5</v>
      </c>
      <c r="AG22" s="53">
        <f t="shared" si="3"/>
        <v>1.5</v>
      </c>
      <c r="AH22" s="50">
        <v>5</v>
      </c>
      <c r="AI22" s="50">
        <f t="shared" si="8"/>
        <v>5</v>
      </c>
      <c r="AJ22" s="100">
        <f t="shared" si="4"/>
        <v>0.75</v>
      </c>
      <c r="AK22" s="100">
        <f t="shared" si="4"/>
        <v>0.75</v>
      </c>
      <c r="AL22" s="105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</row>
    <row r="23" spans="1:82" s="67" customFormat="1" ht="31.5" customHeight="1">
      <c r="A23" s="47" t="s">
        <v>29</v>
      </c>
      <c r="B23" s="48"/>
      <c r="C23" s="49"/>
      <c r="D23" s="50"/>
      <c r="E23" s="48"/>
      <c r="F23" s="49"/>
      <c r="G23" s="49"/>
      <c r="H23" s="59"/>
      <c r="I23" s="59"/>
      <c r="J23" s="60"/>
      <c r="K23" s="60"/>
      <c r="L23" s="98">
        <v>13</v>
      </c>
      <c r="M23" s="52">
        <v>5</v>
      </c>
      <c r="N23" s="53">
        <f t="shared" si="7"/>
        <v>3</v>
      </c>
      <c r="O23" s="51">
        <v>1</v>
      </c>
      <c r="P23" s="52">
        <v>5</v>
      </c>
      <c r="Q23" s="53">
        <f t="shared" si="0"/>
        <v>1</v>
      </c>
      <c r="R23" s="98">
        <v>2</v>
      </c>
      <c r="S23" s="52">
        <v>5</v>
      </c>
      <c r="T23" s="53">
        <f>S23*$R$4</f>
        <v>1</v>
      </c>
      <c r="U23" s="99">
        <f>5*($L$4+$O$4+$R$4)</f>
        <v>5</v>
      </c>
      <c r="V23" s="99">
        <f t="shared" si="1"/>
        <v>5</v>
      </c>
      <c r="W23" s="100">
        <f t="shared" si="2"/>
        <v>1</v>
      </c>
      <c r="X23" s="100">
        <f t="shared" si="2"/>
        <v>1</v>
      </c>
      <c r="Y23" s="51">
        <v>0</v>
      </c>
      <c r="Z23" s="52">
        <v>5</v>
      </c>
      <c r="AA23" s="53">
        <f>Z23*$Y$4</f>
        <v>3.5</v>
      </c>
      <c r="AB23" s="63"/>
      <c r="AC23" s="58"/>
      <c r="AD23" s="59"/>
      <c r="AE23" s="51">
        <v>100</v>
      </c>
      <c r="AF23" s="52">
        <v>5</v>
      </c>
      <c r="AG23" s="53">
        <f t="shared" si="3"/>
        <v>1.5</v>
      </c>
      <c r="AH23" s="50">
        <f>5*($AE$4+$Y$4)</f>
        <v>5</v>
      </c>
      <c r="AI23" s="50">
        <f t="shared" si="8"/>
        <v>5</v>
      </c>
      <c r="AJ23" s="100">
        <f t="shared" si="4"/>
        <v>0.75</v>
      </c>
      <c r="AK23" s="100">
        <f t="shared" si="4"/>
        <v>0.75</v>
      </c>
      <c r="AL23" s="105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</row>
    <row r="24" spans="1:82" s="61" customFormat="1" ht="31.5" customHeight="1">
      <c r="A24" s="85" t="s">
        <v>33</v>
      </c>
      <c r="B24" s="51">
        <v>139.1</v>
      </c>
      <c r="C24" s="52">
        <v>5</v>
      </c>
      <c r="D24" s="53">
        <f t="shared" si="9"/>
        <v>4</v>
      </c>
      <c r="E24" s="51">
        <v>0.2715013023916647</v>
      </c>
      <c r="F24" s="52">
        <v>5</v>
      </c>
      <c r="G24" s="53">
        <f t="shared" si="11"/>
        <v>1</v>
      </c>
      <c r="H24" s="59">
        <f>5*($B$4+$E$4)</f>
        <v>5</v>
      </c>
      <c r="I24" s="59">
        <f t="shared" si="5"/>
        <v>5</v>
      </c>
      <c r="J24" s="60">
        <f t="shared" si="6"/>
        <v>1.5</v>
      </c>
      <c r="K24" s="60">
        <f t="shared" si="6"/>
        <v>1.5</v>
      </c>
      <c r="L24" s="98">
        <v>1</v>
      </c>
      <c r="M24" s="52">
        <v>5</v>
      </c>
      <c r="N24" s="53">
        <f t="shared" si="7"/>
        <v>3</v>
      </c>
      <c r="O24" s="51">
        <v>1</v>
      </c>
      <c r="P24" s="52">
        <v>5</v>
      </c>
      <c r="Q24" s="53">
        <f t="shared" si="0"/>
        <v>1</v>
      </c>
      <c r="R24" s="63"/>
      <c r="S24" s="63"/>
      <c r="T24" s="63"/>
      <c r="U24" s="99">
        <f>5*($L$4+$O$4)</f>
        <v>4</v>
      </c>
      <c r="V24" s="99">
        <f>N24+Q24+T24</f>
        <v>4</v>
      </c>
      <c r="W24" s="100">
        <f>U24*0.2</f>
        <v>0.8</v>
      </c>
      <c r="X24" s="100">
        <f>V24*0.2</f>
        <v>0.8</v>
      </c>
      <c r="Y24" s="101"/>
      <c r="Z24" s="102"/>
      <c r="AA24" s="103"/>
      <c r="AB24" s="63"/>
      <c r="AC24" s="58"/>
      <c r="AD24" s="59"/>
      <c r="AE24" s="51">
        <v>100</v>
      </c>
      <c r="AF24" s="52">
        <v>5</v>
      </c>
      <c r="AG24" s="53">
        <f t="shared" si="3"/>
        <v>1.5</v>
      </c>
      <c r="AH24" s="50">
        <f t="shared" si="10"/>
        <v>1.5</v>
      </c>
      <c r="AI24" s="50">
        <f t="shared" si="8"/>
        <v>1.5</v>
      </c>
      <c r="AJ24" s="100">
        <f t="shared" si="4"/>
        <v>0.22499999999999998</v>
      </c>
      <c r="AK24" s="100">
        <f t="shared" si="4"/>
        <v>0.22499999999999998</v>
      </c>
      <c r="AL24" s="105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</row>
    <row r="25" spans="1:82" s="61" customFormat="1" ht="31.5" customHeight="1">
      <c r="A25" s="85" t="s">
        <v>34</v>
      </c>
      <c r="B25" s="51">
        <v>113.8</v>
      </c>
      <c r="C25" s="52">
        <v>5</v>
      </c>
      <c r="D25" s="53">
        <f t="shared" si="9"/>
        <v>4</v>
      </c>
      <c r="E25" s="51">
        <v>1</v>
      </c>
      <c r="F25" s="52">
        <v>5</v>
      </c>
      <c r="G25" s="53">
        <f t="shared" si="11"/>
        <v>1</v>
      </c>
      <c r="H25" s="59">
        <f>5*($B$4+$E$4)</f>
        <v>5</v>
      </c>
      <c r="I25" s="59">
        <f t="shared" si="5"/>
        <v>5</v>
      </c>
      <c r="J25" s="60">
        <f t="shared" si="6"/>
        <v>1.5</v>
      </c>
      <c r="K25" s="60">
        <f t="shared" si="6"/>
        <v>1.5</v>
      </c>
      <c r="L25" s="66"/>
      <c r="M25" s="47"/>
      <c r="N25" s="59"/>
      <c r="O25" s="51">
        <v>1</v>
      </c>
      <c r="P25" s="52">
        <v>5</v>
      </c>
      <c r="Q25" s="53">
        <f t="shared" si="0"/>
        <v>1</v>
      </c>
      <c r="R25" s="63"/>
      <c r="S25" s="63"/>
      <c r="T25" s="63"/>
      <c r="U25" s="99">
        <f>5*$O$4</f>
        <v>1</v>
      </c>
      <c r="V25" s="99">
        <f t="shared" si="1"/>
        <v>1</v>
      </c>
      <c r="W25" s="100">
        <f t="shared" si="2"/>
        <v>0.2</v>
      </c>
      <c r="X25" s="100">
        <f t="shared" si="2"/>
        <v>0.2</v>
      </c>
      <c r="Y25" s="48"/>
      <c r="Z25" s="84"/>
      <c r="AA25" s="50"/>
      <c r="AB25" s="48"/>
      <c r="AC25" s="84"/>
      <c r="AD25" s="50"/>
      <c r="AE25" s="48"/>
      <c r="AF25" s="84"/>
      <c r="AG25" s="50"/>
      <c r="AH25" s="50"/>
      <c r="AI25" s="50"/>
      <c r="AJ25" s="108"/>
      <c r="AK25" s="108"/>
      <c r="AL25" s="10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</row>
    <row r="26" spans="25:26" ht="15">
      <c r="Y26" s="111"/>
      <c r="Z26" s="112"/>
    </row>
    <row r="27" spans="25:26" ht="15">
      <c r="Y27" s="111"/>
      <c r="Z27" s="112"/>
    </row>
    <row r="28" spans="25:26" ht="15">
      <c r="Y28" s="111"/>
      <c r="Z28" s="112"/>
    </row>
    <row r="29" spans="25:26" ht="15">
      <c r="Y29" s="111"/>
      <c r="Z29" s="112"/>
    </row>
    <row r="30" spans="25:26" ht="15">
      <c r="Y30" s="111"/>
      <c r="Z30" s="112"/>
    </row>
    <row r="31" spans="25:26" ht="15">
      <c r="Y31" s="111"/>
      <c r="Z31" s="112"/>
    </row>
  </sheetData>
  <sheetProtection/>
  <mergeCells count="47">
    <mergeCell ref="A1:A6"/>
    <mergeCell ref="B1:AK1"/>
    <mergeCell ref="B2:G2"/>
    <mergeCell ref="H2:I2"/>
    <mergeCell ref="J2:K2"/>
    <mergeCell ref="L2:T2"/>
    <mergeCell ref="U2:V2"/>
    <mergeCell ref="W2:X2"/>
    <mergeCell ref="Y2:AG2"/>
    <mergeCell ref="AH2:AI2"/>
    <mergeCell ref="AJ2:AK2"/>
    <mergeCell ref="B3:D3"/>
    <mergeCell ref="E3:G3"/>
    <mergeCell ref="H3:H6"/>
    <mergeCell ref="I3:I6"/>
    <mergeCell ref="J3:J6"/>
    <mergeCell ref="K3:K6"/>
    <mergeCell ref="L3:N3"/>
    <mergeCell ref="O3:Q3"/>
    <mergeCell ref="R3:T3"/>
    <mergeCell ref="W3:W6"/>
    <mergeCell ref="X3:X6"/>
    <mergeCell ref="Y3:AA3"/>
    <mergeCell ref="AB3:AD3"/>
    <mergeCell ref="Y4:AA4"/>
    <mergeCell ref="AB4:AD4"/>
    <mergeCell ref="AE3:AG3"/>
    <mergeCell ref="AH3:AH6"/>
    <mergeCell ref="AI3:AI6"/>
    <mergeCell ref="AJ3:AJ6"/>
    <mergeCell ref="AK3:AK6"/>
    <mergeCell ref="AE4:AG4"/>
    <mergeCell ref="B5:D5"/>
    <mergeCell ref="E5:G5"/>
    <mergeCell ref="L5:N5"/>
    <mergeCell ref="O5:Q5"/>
    <mergeCell ref="R5:T5"/>
    <mergeCell ref="Y5:AA5"/>
    <mergeCell ref="AB5:AD5"/>
    <mergeCell ref="AE5:AG5"/>
    <mergeCell ref="B4:D4"/>
    <mergeCell ref="E4:G4"/>
    <mergeCell ref="L4:N4"/>
    <mergeCell ref="O4:Q4"/>
    <mergeCell ref="R4:T4"/>
    <mergeCell ref="U3:U6"/>
    <mergeCell ref="V3:V6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Y16"/>
  <sheetViews>
    <sheetView zoomScale="80" zoomScaleNormal="80" zoomScaleSheetLayoutView="80" zoomScalePageLayoutView="0" workbookViewId="0" topLeftCell="A1">
      <selection activeCell="AI15" sqref="AI15"/>
    </sheetView>
  </sheetViews>
  <sheetFormatPr defaultColWidth="9.140625" defaultRowHeight="15"/>
  <cols>
    <col min="1" max="1" width="22.28125" style="126" customWidth="1"/>
    <col min="2" max="6" width="5.28125" style="126" customWidth="1"/>
    <col min="7" max="7" width="5.28125" style="127" customWidth="1"/>
    <col min="8" max="10" width="5.28125" style="126" customWidth="1"/>
    <col min="11" max="11" width="6.8515625" style="126" customWidth="1"/>
    <col min="12" max="16" width="5.28125" style="126" customWidth="1"/>
    <col min="17" max="17" width="6.7109375" style="126" customWidth="1"/>
    <col min="18" max="18" width="5.28125" style="126" customWidth="1"/>
    <col min="19" max="19" width="5.28125" style="127" customWidth="1"/>
    <col min="20" max="20" width="7.7109375" style="126" customWidth="1"/>
    <col min="21" max="21" width="5.28125" style="126" customWidth="1"/>
    <col min="22" max="22" width="5.28125" style="127" customWidth="1"/>
    <col min="23" max="24" width="5.28125" style="126" customWidth="1"/>
    <col min="25" max="25" width="5.28125" style="127" customWidth="1"/>
    <col min="26" max="28" width="5.28125" style="126" customWidth="1"/>
    <col min="29" max="29" width="5.28125" style="128" customWidth="1"/>
    <col min="30" max="30" width="5.28125" style="129" customWidth="1"/>
    <col min="31" max="31" width="6.57421875" style="126" customWidth="1"/>
    <col min="32" max="32" width="8.140625" style="126" customWidth="1"/>
    <col min="33" max="34" width="5.28125" style="126" customWidth="1"/>
    <col min="35" max="35" width="12.140625" style="126" customWidth="1"/>
    <col min="36" max="36" width="8.57421875" style="126" customWidth="1"/>
    <col min="37" max="38" width="8.00390625" style="130" customWidth="1"/>
    <col min="39" max="39" width="5.28125" style="121" customWidth="1"/>
    <col min="40" max="103" width="9.140625" style="121" customWidth="1"/>
    <col min="104" max="228" width="9.140625" style="126" customWidth="1"/>
    <col min="229" max="229" width="15.140625" style="126" customWidth="1"/>
    <col min="230" max="230" width="1.28515625" style="126" customWidth="1"/>
    <col min="231" max="231" width="5.7109375" style="126" customWidth="1"/>
    <col min="232" max="234" width="6.7109375" style="126" customWidth="1"/>
    <col min="235" max="235" width="4.57421875" style="126" customWidth="1"/>
    <col min="236" max="236" width="6.140625" style="126" customWidth="1"/>
    <col min="237" max="237" width="7.00390625" style="126" customWidth="1"/>
    <col min="238" max="238" width="3.8515625" style="126" customWidth="1"/>
    <col min="239" max="239" width="6.140625" style="126" customWidth="1"/>
    <col min="240" max="240" width="7.7109375" style="126" customWidth="1"/>
    <col min="241" max="241" width="4.140625" style="126" customWidth="1"/>
    <col min="242" max="242" width="6.8515625" style="126" customWidth="1"/>
    <col min="243" max="243" width="4.8515625" style="126" customWidth="1"/>
    <col min="244" max="244" width="3.57421875" style="126" customWidth="1"/>
    <col min="245" max="245" width="6.8515625" style="126" customWidth="1"/>
    <col min="246" max="246" width="7.140625" style="126" customWidth="1"/>
    <col min="247" max="247" width="5.140625" style="126" customWidth="1"/>
    <col min="248" max="248" width="6.57421875" style="126" customWidth="1"/>
    <col min="249" max="249" width="7.421875" style="126" customWidth="1"/>
    <col min="250" max="250" width="4.7109375" style="126" customWidth="1"/>
    <col min="251" max="251" width="7.140625" style="126" customWidth="1"/>
    <col min="252" max="252" width="6.57421875" style="126" customWidth="1"/>
    <col min="253" max="253" width="4.7109375" style="126" customWidth="1"/>
    <col min="254" max="254" width="8.00390625" style="126" customWidth="1"/>
    <col min="255" max="255" width="5.8515625" style="126" customWidth="1"/>
    <col min="256" max="16384" width="4.7109375" style="126" customWidth="1"/>
  </cols>
  <sheetData>
    <row r="1" spans="1:103" s="116" customFormat="1" ht="15.75" customHeight="1">
      <c r="A1" s="206" t="s">
        <v>0</v>
      </c>
      <c r="B1" s="198" t="s">
        <v>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</row>
    <row r="2" spans="1:38" s="117" customFormat="1" ht="40.5" customHeight="1">
      <c r="A2" s="206"/>
      <c r="B2" s="199" t="s">
        <v>109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3" t="s">
        <v>44</v>
      </c>
      <c r="AJ2" s="193"/>
      <c r="AK2" s="202" t="s">
        <v>45</v>
      </c>
      <c r="AL2" s="202"/>
    </row>
    <row r="3" spans="1:38" s="117" customFormat="1" ht="55.5" customHeight="1">
      <c r="A3" s="206"/>
      <c r="B3" s="193" t="s">
        <v>110</v>
      </c>
      <c r="C3" s="193"/>
      <c r="D3" s="193"/>
      <c r="E3" s="193"/>
      <c r="F3" s="193"/>
      <c r="G3" s="193"/>
      <c r="H3" s="193" t="s">
        <v>111</v>
      </c>
      <c r="I3" s="193"/>
      <c r="J3" s="193"/>
      <c r="K3" s="193"/>
      <c r="L3" s="193"/>
      <c r="M3" s="193"/>
      <c r="N3" s="193"/>
      <c r="O3" s="193"/>
      <c r="P3" s="193"/>
      <c r="Q3" s="193" t="s">
        <v>112</v>
      </c>
      <c r="R3" s="193"/>
      <c r="S3" s="193"/>
      <c r="T3" s="193" t="s">
        <v>113</v>
      </c>
      <c r="U3" s="193"/>
      <c r="V3" s="193"/>
      <c r="W3" s="193" t="s">
        <v>114</v>
      </c>
      <c r="X3" s="193"/>
      <c r="Y3" s="193"/>
      <c r="Z3" s="193" t="s">
        <v>51</v>
      </c>
      <c r="AA3" s="193"/>
      <c r="AB3" s="193"/>
      <c r="AC3" s="193" t="s">
        <v>52</v>
      </c>
      <c r="AD3" s="193"/>
      <c r="AE3" s="193"/>
      <c r="AF3" s="193" t="s">
        <v>53</v>
      </c>
      <c r="AG3" s="193"/>
      <c r="AH3" s="193"/>
      <c r="AI3" s="193" t="s">
        <v>54</v>
      </c>
      <c r="AJ3" s="193" t="s">
        <v>55</v>
      </c>
      <c r="AK3" s="202" t="s">
        <v>115</v>
      </c>
      <c r="AL3" s="202" t="s">
        <v>116</v>
      </c>
    </row>
    <row r="4" spans="1:38" s="117" customFormat="1" ht="69.75" customHeight="1">
      <c r="A4" s="206"/>
      <c r="B4" s="193" t="s">
        <v>117</v>
      </c>
      <c r="C4" s="193"/>
      <c r="D4" s="193"/>
      <c r="E4" s="193" t="s">
        <v>118</v>
      </c>
      <c r="F4" s="193"/>
      <c r="G4" s="193"/>
      <c r="H4" s="193" t="s">
        <v>119</v>
      </c>
      <c r="I4" s="193"/>
      <c r="J4" s="193"/>
      <c r="K4" s="193" t="s">
        <v>61</v>
      </c>
      <c r="L4" s="193"/>
      <c r="M4" s="193"/>
      <c r="N4" s="193" t="s">
        <v>62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202"/>
      <c r="AL4" s="202"/>
    </row>
    <row r="5" spans="1:38" s="117" customFormat="1" ht="15">
      <c r="A5" s="206"/>
      <c r="B5" s="200">
        <v>0.2</v>
      </c>
      <c r="C5" s="200"/>
      <c r="D5" s="200"/>
      <c r="E5" s="200">
        <v>0.1</v>
      </c>
      <c r="F5" s="200"/>
      <c r="G5" s="200"/>
      <c r="H5" s="200">
        <v>0.06</v>
      </c>
      <c r="I5" s="200"/>
      <c r="J5" s="200"/>
      <c r="K5" s="200">
        <v>0.06</v>
      </c>
      <c r="L5" s="200"/>
      <c r="M5" s="200"/>
      <c r="N5" s="200">
        <v>0.12</v>
      </c>
      <c r="O5" s="200"/>
      <c r="P5" s="200"/>
      <c r="Q5" s="200">
        <v>0.05</v>
      </c>
      <c r="R5" s="200"/>
      <c r="S5" s="200"/>
      <c r="T5" s="200">
        <v>0.05</v>
      </c>
      <c r="U5" s="200"/>
      <c r="V5" s="200"/>
      <c r="W5" s="200">
        <v>0.1</v>
      </c>
      <c r="X5" s="200"/>
      <c r="Y5" s="200"/>
      <c r="Z5" s="200">
        <v>0.1</v>
      </c>
      <c r="AA5" s="200"/>
      <c r="AB5" s="200"/>
      <c r="AC5" s="200">
        <v>0.08</v>
      </c>
      <c r="AD5" s="200"/>
      <c r="AE5" s="200"/>
      <c r="AF5" s="200">
        <v>0.08</v>
      </c>
      <c r="AG5" s="200"/>
      <c r="AH5" s="200"/>
      <c r="AI5" s="193"/>
      <c r="AJ5" s="193"/>
      <c r="AK5" s="202"/>
      <c r="AL5" s="202"/>
    </row>
    <row r="6" spans="1:38" s="117" customFormat="1" ht="73.5" customHeight="1" hidden="1">
      <c r="A6" s="206"/>
      <c r="B6" s="188" t="s">
        <v>120</v>
      </c>
      <c r="C6" s="188"/>
      <c r="D6" s="188"/>
      <c r="E6" s="188"/>
      <c r="F6" s="188"/>
      <c r="G6" s="188"/>
      <c r="H6" s="188" t="s">
        <v>121</v>
      </c>
      <c r="I6" s="188"/>
      <c r="J6" s="188"/>
      <c r="K6" s="188"/>
      <c r="L6" s="188"/>
      <c r="M6" s="188"/>
      <c r="N6" s="188" t="s">
        <v>65</v>
      </c>
      <c r="O6" s="188"/>
      <c r="P6" s="188"/>
      <c r="Q6" s="188" t="s">
        <v>66</v>
      </c>
      <c r="R6" s="188"/>
      <c r="S6" s="188"/>
      <c r="T6" s="188" t="s">
        <v>67</v>
      </c>
      <c r="U6" s="188"/>
      <c r="V6" s="188"/>
      <c r="W6" s="188" t="s">
        <v>68</v>
      </c>
      <c r="X6" s="188"/>
      <c r="Y6" s="188"/>
      <c r="Z6" s="188" t="s">
        <v>69</v>
      </c>
      <c r="AA6" s="188"/>
      <c r="AB6" s="188"/>
      <c r="AC6" s="188" t="s">
        <v>70</v>
      </c>
      <c r="AD6" s="188"/>
      <c r="AE6" s="188"/>
      <c r="AF6" s="205" t="s">
        <v>122</v>
      </c>
      <c r="AG6" s="205"/>
      <c r="AH6" s="205"/>
      <c r="AI6" s="193"/>
      <c r="AJ6" s="193"/>
      <c r="AK6" s="202"/>
      <c r="AL6" s="202"/>
    </row>
    <row r="7" spans="1:38" s="119" customFormat="1" ht="20.25" customHeight="1">
      <c r="A7" s="206"/>
      <c r="B7" s="44" t="s">
        <v>72</v>
      </c>
      <c r="C7" s="44" t="s">
        <v>73</v>
      </c>
      <c r="D7" s="44" t="s">
        <v>74</v>
      </c>
      <c r="E7" s="44" t="s">
        <v>72</v>
      </c>
      <c r="F7" s="44" t="s">
        <v>73</v>
      </c>
      <c r="G7" s="118" t="s">
        <v>74</v>
      </c>
      <c r="H7" s="44" t="s">
        <v>72</v>
      </c>
      <c r="I7" s="44" t="s">
        <v>73</v>
      </c>
      <c r="J7" s="44" t="s">
        <v>74</v>
      </c>
      <c r="K7" s="44" t="s">
        <v>72</v>
      </c>
      <c r="L7" s="44" t="s">
        <v>73</v>
      </c>
      <c r="M7" s="44" t="s">
        <v>74</v>
      </c>
      <c r="N7" s="44" t="s">
        <v>75</v>
      </c>
      <c r="O7" s="44" t="s">
        <v>73</v>
      </c>
      <c r="P7" s="44" t="s">
        <v>74</v>
      </c>
      <c r="Q7" s="44" t="s">
        <v>72</v>
      </c>
      <c r="R7" s="44" t="s">
        <v>73</v>
      </c>
      <c r="S7" s="118" t="s">
        <v>74</v>
      </c>
      <c r="T7" s="44" t="s">
        <v>72</v>
      </c>
      <c r="U7" s="44" t="s">
        <v>73</v>
      </c>
      <c r="V7" s="118" t="s">
        <v>74</v>
      </c>
      <c r="W7" s="44" t="s">
        <v>77</v>
      </c>
      <c r="X7" s="44" t="s">
        <v>73</v>
      </c>
      <c r="Y7" s="118" t="s">
        <v>74</v>
      </c>
      <c r="Z7" s="44" t="s">
        <v>123</v>
      </c>
      <c r="AA7" s="44" t="s">
        <v>73</v>
      </c>
      <c r="AB7" s="44" t="s">
        <v>74</v>
      </c>
      <c r="AC7" s="95" t="s">
        <v>72</v>
      </c>
      <c r="AD7" s="96" t="s">
        <v>73</v>
      </c>
      <c r="AE7" s="44" t="s">
        <v>74</v>
      </c>
      <c r="AF7" s="44" t="s">
        <v>72</v>
      </c>
      <c r="AG7" s="44" t="s">
        <v>73</v>
      </c>
      <c r="AH7" s="44" t="s">
        <v>74</v>
      </c>
      <c r="AI7" s="193"/>
      <c r="AJ7" s="193"/>
      <c r="AK7" s="202"/>
      <c r="AL7" s="202"/>
    </row>
    <row r="8" spans="1:49" s="120" customFormat="1" ht="55.5" customHeight="1">
      <c r="A8" s="47" t="s">
        <v>35</v>
      </c>
      <c r="B8" s="63"/>
      <c r="C8" s="47"/>
      <c r="D8" s="59"/>
      <c r="E8" s="51">
        <v>2.9</v>
      </c>
      <c r="F8" s="52">
        <v>5</v>
      </c>
      <c r="G8" s="53">
        <f>F8*$E$5</f>
        <v>0.5</v>
      </c>
      <c r="H8" s="63"/>
      <c r="I8" s="58"/>
      <c r="J8" s="59"/>
      <c r="K8" s="47"/>
      <c r="L8" s="47"/>
      <c r="M8" s="47"/>
      <c r="N8" s="47"/>
      <c r="O8" s="47"/>
      <c r="P8" s="47"/>
      <c r="Q8" s="51">
        <v>98.8</v>
      </c>
      <c r="R8" s="52">
        <v>5</v>
      </c>
      <c r="S8" s="53">
        <f>R8*$Q$5</f>
        <v>0.25</v>
      </c>
      <c r="T8" s="51">
        <v>100</v>
      </c>
      <c r="U8" s="52">
        <v>5</v>
      </c>
      <c r="V8" s="53">
        <f>U8*$T$5</f>
        <v>0.25</v>
      </c>
      <c r="W8" s="51">
        <v>0</v>
      </c>
      <c r="X8" s="52">
        <v>5</v>
      </c>
      <c r="Y8" s="53">
        <f>X8*$W$5</f>
        <v>0.5</v>
      </c>
      <c r="Z8" s="51">
        <v>0</v>
      </c>
      <c r="AA8" s="52">
        <v>5</v>
      </c>
      <c r="AB8" s="53">
        <f>AA8*$Z$5</f>
        <v>0.5</v>
      </c>
      <c r="AC8" s="49"/>
      <c r="AD8" s="58"/>
      <c r="AE8" s="59"/>
      <c r="AF8" s="59"/>
      <c r="AG8" s="58"/>
      <c r="AH8" s="59"/>
      <c r="AI8" s="59">
        <f>5*($E$5+$Q$5+$T$5+$W$5+$Z$5)</f>
        <v>2</v>
      </c>
      <c r="AJ8" s="59">
        <f>D8+G8+J8+M8+P8+S8+V8+Y8+AB8+AE8+AH8</f>
        <v>2</v>
      </c>
      <c r="AK8" s="60">
        <f>AI8*0.35</f>
        <v>0.7</v>
      </c>
      <c r="AL8" s="60">
        <f>AJ8*0.35</f>
        <v>0.7</v>
      </c>
      <c r="AV8" s="121"/>
      <c r="AW8" s="121"/>
    </row>
    <row r="9" spans="1:49" s="122" customFormat="1" ht="55.5" customHeight="1">
      <c r="A9" s="47" t="s">
        <v>36</v>
      </c>
      <c r="B9" s="63"/>
      <c r="C9" s="47"/>
      <c r="D9" s="59"/>
      <c r="E9" s="51">
        <v>4.5</v>
      </c>
      <c r="F9" s="52">
        <v>5</v>
      </c>
      <c r="G9" s="53">
        <f aca="true" t="shared" si="0" ref="G9:G14">F9*$E$5</f>
        <v>0.5</v>
      </c>
      <c r="H9" s="63"/>
      <c r="I9" s="58"/>
      <c r="J9" s="59"/>
      <c r="K9" s="47"/>
      <c r="L9" s="47"/>
      <c r="M9" s="47"/>
      <c r="N9" s="47"/>
      <c r="O9" s="47"/>
      <c r="P9" s="47"/>
      <c r="Q9" s="51">
        <v>100</v>
      </c>
      <c r="R9" s="52">
        <v>5</v>
      </c>
      <c r="S9" s="53">
        <f aca="true" t="shared" si="1" ref="S9:S15">R9*$Q$5</f>
        <v>0.25</v>
      </c>
      <c r="T9" s="51">
        <v>99.9</v>
      </c>
      <c r="U9" s="52">
        <v>5</v>
      </c>
      <c r="V9" s="53">
        <f aca="true" t="shared" si="2" ref="V9:V15">U9*$T$5</f>
        <v>0.25</v>
      </c>
      <c r="W9" s="51">
        <v>0</v>
      </c>
      <c r="X9" s="52">
        <v>5</v>
      </c>
      <c r="Y9" s="53">
        <f aca="true" t="shared" si="3" ref="Y9:Y15">X9*$W$5</f>
        <v>0.5</v>
      </c>
      <c r="Z9" s="51">
        <v>0</v>
      </c>
      <c r="AA9" s="52">
        <v>5</v>
      </c>
      <c r="AB9" s="53">
        <f aca="true" t="shared" si="4" ref="AB9:AB15">AA9*$Z$5</f>
        <v>0.5</v>
      </c>
      <c r="AC9" s="49"/>
      <c r="AD9" s="49"/>
      <c r="AE9" s="50"/>
      <c r="AF9" s="63"/>
      <c r="AG9" s="63"/>
      <c r="AH9" s="63"/>
      <c r="AI9" s="59">
        <f aca="true" t="shared" si="5" ref="AI9:AI15">5*($E$5+$Q$5+$T$5+$W$5+$Z$5)</f>
        <v>2</v>
      </c>
      <c r="AJ9" s="59">
        <f aca="true" t="shared" si="6" ref="AJ9:AJ15">D9+G9+J9+M9+P9+S9+V9+Y9+AB9+AE9+AH9</f>
        <v>2</v>
      </c>
      <c r="AK9" s="60">
        <f aca="true" t="shared" si="7" ref="AK9:AL15">AI9*0.35</f>
        <v>0.7</v>
      </c>
      <c r="AL9" s="60">
        <f t="shared" si="7"/>
        <v>0.7</v>
      </c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</row>
    <row r="10" spans="1:49" s="120" customFormat="1" ht="55.5" customHeight="1">
      <c r="A10" s="47" t="s">
        <v>37</v>
      </c>
      <c r="B10" s="63"/>
      <c r="C10" s="47"/>
      <c r="D10" s="59"/>
      <c r="E10" s="51">
        <v>4.9</v>
      </c>
      <c r="F10" s="52">
        <v>5</v>
      </c>
      <c r="G10" s="53">
        <f>F10*$E$5</f>
        <v>0.5</v>
      </c>
      <c r="H10" s="63"/>
      <c r="I10" s="58"/>
      <c r="J10" s="59"/>
      <c r="K10" s="47"/>
      <c r="L10" s="47"/>
      <c r="M10" s="47"/>
      <c r="N10" s="47"/>
      <c r="O10" s="47"/>
      <c r="P10" s="47"/>
      <c r="Q10" s="51">
        <v>99.9</v>
      </c>
      <c r="R10" s="52">
        <v>5</v>
      </c>
      <c r="S10" s="53">
        <f t="shared" si="1"/>
        <v>0.25</v>
      </c>
      <c r="T10" s="51">
        <v>99.9</v>
      </c>
      <c r="U10" s="52">
        <v>5</v>
      </c>
      <c r="V10" s="53">
        <f t="shared" si="2"/>
        <v>0.25</v>
      </c>
      <c r="W10" s="51">
        <v>0</v>
      </c>
      <c r="X10" s="52">
        <v>5</v>
      </c>
      <c r="Y10" s="53">
        <f t="shared" si="3"/>
        <v>0.5</v>
      </c>
      <c r="Z10" s="51">
        <v>0</v>
      </c>
      <c r="AA10" s="52">
        <v>5</v>
      </c>
      <c r="AB10" s="53">
        <f t="shared" si="4"/>
        <v>0.5</v>
      </c>
      <c r="AC10" s="49"/>
      <c r="AD10" s="58"/>
      <c r="AE10" s="58"/>
      <c r="AF10" s="63"/>
      <c r="AG10" s="63"/>
      <c r="AH10" s="63"/>
      <c r="AI10" s="59">
        <f t="shared" si="5"/>
        <v>2</v>
      </c>
      <c r="AJ10" s="59">
        <f t="shared" si="6"/>
        <v>2</v>
      </c>
      <c r="AK10" s="60">
        <f t="shared" si="7"/>
        <v>0.7</v>
      </c>
      <c r="AL10" s="60">
        <f t="shared" si="7"/>
        <v>0.7</v>
      </c>
      <c r="AV10" s="121"/>
      <c r="AW10" s="121"/>
    </row>
    <row r="11" spans="1:49" s="123" customFormat="1" ht="55.5" customHeight="1">
      <c r="A11" s="47" t="s">
        <v>38</v>
      </c>
      <c r="B11" s="63"/>
      <c r="C11" s="47"/>
      <c r="D11" s="59"/>
      <c r="E11" s="51">
        <v>5.5</v>
      </c>
      <c r="F11" s="52">
        <v>5</v>
      </c>
      <c r="G11" s="53">
        <f t="shared" si="0"/>
        <v>0.5</v>
      </c>
      <c r="H11" s="63"/>
      <c r="I11" s="58"/>
      <c r="J11" s="59"/>
      <c r="K11" s="47"/>
      <c r="L11" s="47"/>
      <c r="M11" s="47"/>
      <c r="N11" s="47"/>
      <c r="O11" s="47"/>
      <c r="P11" s="47"/>
      <c r="Q11" s="51">
        <v>99.4</v>
      </c>
      <c r="R11" s="52">
        <v>5</v>
      </c>
      <c r="S11" s="53">
        <f t="shared" si="1"/>
        <v>0.25</v>
      </c>
      <c r="T11" s="51">
        <v>100</v>
      </c>
      <c r="U11" s="52">
        <v>5</v>
      </c>
      <c r="V11" s="53">
        <f t="shared" si="2"/>
        <v>0.25</v>
      </c>
      <c r="W11" s="51">
        <v>0</v>
      </c>
      <c r="X11" s="52">
        <v>5</v>
      </c>
      <c r="Y11" s="53">
        <f t="shared" si="3"/>
        <v>0.5</v>
      </c>
      <c r="Z11" s="51">
        <v>0</v>
      </c>
      <c r="AA11" s="52">
        <v>5</v>
      </c>
      <c r="AB11" s="53">
        <f t="shared" si="4"/>
        <v>0.5</v>
      </c>
      <c r="AC11" s="49"/>
      <c r="AD11" s="49"/>
      <c r="AE11" s="50"/>
      <c r="AF11" s="63"/>
      <c r="AG11" s="63"/>
      <c r="AH11" s="63"/>
      <c r="AI11" s="59">
        <f t="shared" si="5"/>
        <v>2</v>
      </c>
      <c r="AJ11" s="59">
        <f t="shared" si="6"/>
        <v>2</v>
      </c>
      <c r="AK11" s="60">
        <f t="shared" si="7"/>
        <v>0.7</v>
      </c>
      <c r="AL11" s="60">
        <f t="shared" si="7"/>
        <v>0.7</v>
      </c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</row>
    <row r="12" spans="1:49" s="123" customFormat="1" ht="55.5" customHeight="1">
      <c r="A12" s="47" t="s">
        <v>39</v>
      </c>
      <c r="B12" s="63"/>
      <c r="C12" s="47"/>
      <c r="D12" s="59"/>
      <c r="E12" s="51">
        <v>1.341576454845086</v>
      </c>
      <c r="F12" s="52">
        <v>5</v>
      </c>
      <c r="G12" s="53">
        <f t="shared" si="0"/>
        <v>0.5</v>
      </c>
      <c r="H12" s="63"/>
      <c r="I12" s="58"/>
      <c r="J12" s="59"/>
      <c r="K12" s="47"/>
      <c r="L12" s="47"/>
      <c r="M12" s="47"/>
      <c r="N12" s="47"/>
      <c r="O12" s="47"/>
      <c r="P12" s="47"/>
      <c r="Q12" s="51">
        <v>100.5</v>
      </c>
      <c r="R12" s="52">
        <v>5</v>
      </c>
      <c r="S12" s="53">
        <f t="shared" si="1"/>
        <v>0.25</v>
      </c>
      <c r="T12" s="51">
        <v>99.8</v>
      </c>
      <c r="U12" s="52">
        <v>5</v>
      </c>
      <c r="V12" s="53">
        <f t="shared" si="2"/>
        <v>0.25</v>
      </c>
      <c r="W12" s="51">
        <v>0</v>
      </c>
      <c r="X12" s="52">
        <v>5</v>
      </c>
      <c r="Y12" s="53">
        <f t="shared" si="3"/>
        <v>0.5</v>
      </c>
      <c r="Z12" s="51">
        <v>0</v>
      </c>
      <c r="AA12" s="52">
        <v>5</v>
      </c>
      <c r="AB12" s="53">
        <f t="shared" si="4"/>
        <v>0.5</v>
      </c>
      <c r="AC12" s="49"/>
      <c r="AD12" s="58"/>
      <c r="AE12" s="58"/>
      <c r="AF12" s="63"/>
      <c r="AG12" s="63"/>
      <c r="AH12" s="63"/>
      <c r="AI12" s="59">
        <f t="shared" si="5"/>
        <v>2</v>
      </c>
      <c r="AJ12" s="59">
        <f t="shared" si="6"/>
        <v>2</v>
      </c>
      <c r="AK12" s="60">
        <f t="shared" si="7"/>
        <v>0.7</v>
      </c>
      <c r="AL12" s="60">
        <f t="shared" si="7"/>
        <v>0.7</v>
      </c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</row>
    <row r="13" spans="1:49" s="123" customFormat="1" ht="55.5" customHeight="1">
      <c r="A13" s="47" t="s">
        <v>40</v>
      </c>
      <c r="B13" s="63"/>
      <c r="C13" s="47"/>
      <c r="D13" s="59"/>
      <c r="E13" s="51">
        <v>4.3</v>
      </c>
      <c r="F13" s="52">
        <v>5</v>
      </c>
      <c r="G13" s="53">
        <f t="shared" si="0"/>
        <v>0.5</v>
      </c>
      <c r="H13" s="63"/>
      <c r="I13" s="58"/>
      <c r="J13" s="59"/>
      <c r="K13" s="63"/>
      <c r="L13" s="47"/>
      <c r="M13" s="59"/>
      <c r="N13" s="47"/>
      <c r="O13" s="66"/>
      <c r="P13" s="59"/>
      <c r="Q13" s="51">
        <v>99.6</v>
      </c>
      <c r="R13" s="52">
        <v>5</v>
      </c>
      <c r="S13" s="53">
        <f t="shared" si="1"/>
        <v>0.25</v>
      </c>
      <c r="T13" s="51">
        <v>99.8</v>
      </c>
      <c r="U13" s="52">
        <v>5</v>
      </c>
      <c r="V13" s="53">
        <f>U13*$T$5</f>
        <v>0.25</v>
      </c>
      <c r="W13" s="51">
        <v>0</v>
      </c>
      <c r="X13" s="52">
        <v>5</v>
      </c>
      <c r="Y13" s="53">
        <f t="shared" si="3"/>
        <v>0.5</v>
      </c>
      <c r="Z13" s="51">
        <v>0</v>
      </c>
      <c r="AA13" s="52">
        <v>5</v>
      </c>
      <c r="AB13" s="53">
        <f t="shared" si="4"/>
        <v>0.5</v>
      </c>
      <c r="AC13" s="49"/>
      <c r="AD13" s="58"/>
      <c r="AE13" s="58"/>
      <c r="AF13" s="63"/>
      <c r="AG13" s="63"/>
      <c r="AH13" s="63"/>
      <c r="AI13" s="59">
        <f t="shared" si="5"/>
        <v>2</v>
      </c>
      <c r="AJ13" s="59">
        <f t="shared" si="6"/>
        <v>2</v>
      </c>
      <c r="AK13" s="60">
        <f t="shared" si="7"/>
        <v>0.7</v>
      </c>
      <c r="AL13" s="60">
        <f t="shared" si="7"/>
        <v>0.7</v>
      </c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</row>
    <row r="14" spans="1:49" s="123" customFormat="1" ht="55.5" customHeight="1">
      <c r="A14" s="47" t="s">
        <v>41</v>
      </c>
      <c r="B14" s="63"/>
      <c r="C14" s="47"/>
      <c r="D14" s="59"/>
      <c r="E14" s="51">
        <v>0.6</v>
      </c>
      <c r="F14" s="52">
        <v>5</v>
      </c>
      <c r="G14" s="53">
        <f t="shared" si="0"/>
        <v>0.5</v>
      </c>
      <c r="H14" s="63"/>
      <c r="I14" s="58"/>
      <c r="J14" s="59"/>
      <c r="K14" s="63"/>
      <c r="L14" s="47"/>
      <c r="M14" s="59"/>
      <c r="N14" s="47"/>
      <c r="O14" s="66"/>
      <c r="P14" s="59"/>
      <c r="Q14" s="51">
        <v>100.1</v>
      </c>
      <c r="R14" s="52">
        <v>5</v>
      </c>
      <c r="S14" s="53">
        <f t="shared" si="1"/>
        <v>0.25</v>
      </c>
      <c r="T14" s="51">
        <v>99.9</v>
      </c>
      <c r="U14" s="52">
        <v>5</v>
      </c>
      <c r="V14" s="53">
        <f t="shared" si="2"/>
        <v>0.25</v>
      </c>
      <c r="W14" s="51">
        <v>0</v>
      </c>
      <c r="X14" s="52">
        <v>5</v>
      </c>
      <c r="Y14" s="53">
        <f t="shared" si="3"/>
        <v>0.5</v>
      </c>
      <c r="Z14" s="51">
        <v>0</v>
      </c>
      <c r="AA14" s="52">
        <v>5</v>
      </c>
      <c r="AB14" s="53">
        <f t="shared" si="4"/>
        <v>0.5</v>
      </c>
      <c r="AC14" s="49"/>
      <c r="AD14" s="49"/>
      <c r="AE14" s="50"/>
      <c r="AF14" s="63"/>
      <c r="AG14" s="63"/>
      <c r="AH14" s="63"/>
      <c r="AI14" s="59">
        <f>5*($E$5+$Q$5+$T$5+$W$5+$Z$5)</f>
        <v>2</v>
      </c>
      <c r="AJ14" s="59">
        <f t="shared" si="6"/>
        <v>2</v>
      </c>
      <c r="AK14" s="60">
        <f t="shared" si="7"/>
        <v>0.7</v>
      </c>
      <c r="AL14" s="60">
        <f t="shared" si="7"/>
        <v>0.7</v>
      </c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</row>
    <row r="15" spans="1:49" s="124" customFormat="1" ht="55.5" customHeight="1">
      <c r="A15" s="47" t="s">
        <v>42</v>
      </c>
      <c r="B15" s="63"/>
      <c r="C15" s="47"/>
      <c r="D15" s="59"/>
      <c r="E15" s="51">
        <v>1.7</v>
      </c>
      <c r="F15" s="52">
        <v>5</v>
      </c>
      <c r="G15" s="53">
        <f>F15*$E$5</f>
        <v>0.5</v>
      </c>
      <c r="H15" s="63"/>
      <c r="I15" s="58"/>
      <c r="J15" s="59"/>
      <c r="K15" s="63"/>
      <c r="L15" s="47"/>
      <c r="M15" s="59"/>
      <c r="N15" s="47"/>
      <c r="O15" s="66"/>
      <c r="P15" s="59"/>
      <c r="Q15" s="51">
        <v>100</v>
      </c>
      <c r="R15" s="52">
        <v>5</v>
      </c>
      <c r="S15" s="53">
        <f t="shared" si="1"/>
        <v>0.25</v>
      </c>
      <c r="T15" s="51">
        <v>100</v>
      </c>
      <c r="U15" s="52">
        <v>5</v>
      </c>
      <c r="V15" s="53">
        <f t="shared" si="2"/>
        <v>0.25</v>
      </c>
      <c r="W15" s="51">
        <v>0</v>
      </c>
      <c r="X15" s="52">
        <v>5</v>
      </c>
      <c r="Y15" s="53">
        <f t="shared" si="3"/>
        <v>0.5</v>
      </c>
      <c r="Z15" s="51">
        <v>0</v>
      </c>
      <c r="AA15" s="52">
        <v>5</v>
      </c>
      <c r="AB15" s="53">
        <f t="shared" si="4"/>
        <v>0.5</v>
      </c>
      <c r="AC15" s="49"/>
      <c r="AD15" s="58"/>
      <c r="AE15" s="59"/>
      <c r="AF15" s="63"/>
      <c r="AG15" s="63"/>
      <c r="AH15" s="63"/>
      <c r="AI15" s="59">
        <f t="shared" si="5"/>
        <v>2</v>
      </c>
      <c r="AJ15" s="59">
        <f t="shared" si="6"/>
        <v>2</v>
      </c>
      <c r="AK15" s="60">
        <f t="shared" si="7"/>
        <v>0.7</v>
      </c>
      <c r="AL15" s="60">
        <f t="shared" si="7"/>
        <v>0.7</v>
      </c>
      <c r="AV15" s="125"/>
      <c r="AW15" s="125"/>
    </row>
    <row r="16" spans="17:18" ht="15">
      <c r="Q16" s="121"/>
      <c r="R16" s="121"/>
    </row>
  </sheetData>
  <sheetProtection/>
  <mergeCells count="42">
    <mergeCell ref="A1:A7"/>
    <mergeCell ref="B1:AL1"/>
    <mergeCell ref="B2:AH2"/>
    <mergeCell ref="AI2:AJ2"/>
    <mergeCell ref="AK2:AL2"/>
    <mergeCell ref="B3:G3"/>
    <mergeCell ref="H3:P3"/>
    <mergeCell ref="Q3:S4"/>
    <mergeCell ref="T3:V4"/>
    <mergeCell ref="W3:Y4"/>
    <mergeCell ref="AJ3:AJ7"/>
    <mergeCell ref="AK3:AK7"/>
    <mergeCell ref="AF5:AH5"/>
    <mergeCell ref="Z6:AB6"/>
    <mergeCell ref="AC6:AE6"/>
    <mergeCell ref="AF6:AH6"/>
    <mergeCell ref="Z5:AB5"/>
    <mergeCell ref="AC5:AE5"/>
    <mergeCell ref="AL3:AL7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Z3:AB4"/>
    <mergeCell ref="AC3:AE4"/>
    <mergeCell ref="AF3:AH4"/>
    <mergeCell ref="AI3:AI7"/>
    <mergeCell ref="W6:Y6"/>
    <mergeCell ref="N5:P5"/>
    <mergeCell ref="Q5:S5"/>
    <mergeCell ref="T5:V5"/>
    <mergeCell ref="W5:Y5"/>
    <mergeCell ref="B6:G6"/>
    <mergeCell ref="H6:M6"/>
    <mergeCell ref="N6:P6"/>
    <mergeCell ref="Q6:S6"/>
    <mergeCell ref="T6:V6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O15"/>
  <sheetViews>
    <sheetView tabSelected="1" zoomScale="80" zoomScaleNormal="80" zoomScaleSheetLayoutView="90" zoomScalePageLayoutView="0" workbookViewId="0" topLeftCell="A1">
      <selection activeCell="AM7" sqref="AM7"/>
    </sheetView>
  </sheetViews>
  <sheetFormatPr defaultColWidth="9.140625" defaultRowHeight="15"/>
  <cols>
    <col min="1" max="1" width="22.7109375" style="86" customWidth="1"/>
    <col min="2" max="2" width="7.421875" style="86" customWidth="1"/>
    <col min="3" max="4" width="5.421875" style="86" customWidth="1"/>
    <col min="5" max="5" width="8.28125" style="86" customWidth="1"/>
    <col min="6" max="6" width="5.7109375" style="86" customWidth="1"/>
    <col min="7" max="7" width="4.8515625" style="86" customWidth="1"/>
    <col min="8" max="8" width="10.28125" style="109" customWidth="1"/>
    <col min="9" max="9" width="7.140625" style="109" customWidth="1"/>
    <col min="10" max="10" width="8.28125" style="109" customWidth="1"/>
    <col min="11" max="11" width="9.57421875" style="109" customWidth="1"/>
    <col min="12" max="12" width="7.8515625" style="86" customWidth="1"/>
    <col min="13" max="13" width="5.140625" style="86" customWidth="1"/>
    <col min="14" max="14" width="6.7109375" style="86" customWidth="1"/>
    <col min="15" max="15" width="8.00390625" style="86" customWidth="1"/>
    <col min="16" max="16" width="5.28125" style="86" customWidth="1"/>
    <col min="17" max="17" width="6.57421875" style="86" customWidth="1"/>
    <col min="18" max="18" width="8.00390625" style="86" customWidth="1"/>
    <col min="19" max="19" width="7.140625" style="86" customWidth="1"/>
    <col min="20" max="20" width="7.28125" style="86" customWidth="1"/>
    <col min="21" max="21" width="8.8515625" style="109" customWidth="1"/>
    <col min="22" max="22" width="6.8515625" style="109" customWidth="1"/>
    <col min="23" max="24" width="9.57421875" style="109" customWidth="1"/>
    <col min="25" max="25" width="6.28125" style="137" hidden="1" customWidth="1"/>
    <col min="26" max="26" width="5.140625" style="138" hidden="1" customWidth="1"/>
    <col min="27" max="27" width="5.140625" style="139" hidden="1" customWidth="1"/>
    <col min="28" max="28" width="8.140625" style="137" hidden="1" customWidth="1"/>
    <col min="29" max="29" width="7.00390625" style="138" hidden="1" customWidth="1"/>
    <col min="30" max="30" width="6.140625" style="139" hidden="1" customWidth="1"/>
    <col min="31" max="31" width="6.8515625" style="137" hidden="1" customWidth="1"/>
    <col min="32" max="32" width="5.28125" style="138" hidden="1" customWidth="1"/>
    <col min="33" max="33" width="6.57421875" style="139" hidden="1" customWidth="1"/>
    <col min="34" max="34" width="14.00390625" style="140" hidden="1" customWidth="1"/>
    <col min="35" max="35" width="6.8515625" style="139" hidden="1" customWidth="1"/>
    <col min="36" max="37" width="9.57421875" style="140" hidden="1" customWidth="1"/>
    <col min="38" max="39" width="9.57421875" style="109" customWidth="1"/>
    <col min="40" max="93" width="9.140625" style="64" customWidth="1"/>
    <col min="94" max="218" width="9.140625" style="86" customWidth="1"/>
    <col min="219" max="219" width="15.140625" style="86" customWidth="1"/>
    <col min="220" max="220" width="1.28515625" style="86" customWidth="1"/>
    <col min="221" max="221" width="5.7109375" style="86" customWidth="1"/>
    <col min="222" max="224" width="6.7109375" style="86" customWidth="1"/>
    <col min="225" max="225" width="4.57421875" style="86" customWidth="1"/>
    <col min="226" max="226" width="6.140625" style="86" customWidth="1"/>
    <col min="227" max="227" width="7.00390625" style="86" customWidth="1"/>
    <col min="228" max="228" width="3.8515625" style="86" customWidth="1"/>
    <col min="229" max="229" width="6.140625" style="86" customWidth="1"/>
    <col min="230" max="230" width="7.7109375" style="86" customWidth="1"/>
    <col min="231" max="231" width="4.140625" style="86" customWidth="1"/>
    <col min="232" max="232" width="6.8515625" style="86" customWidth="1"/>
    <col min="233" max="233" width="4.8515625" style="86" customWidth="1"/>
    <col min="234" max="234" width="3.57421875" style="86" customWidth="1"/>
    <col min="235" max="235" width="6.8515625" style="86" customWidth="1"/>
    <col min="236" max="236" width="7.140625" style="86" customWidth="1"/>
    <col min="237" max="237" width="5.140625" style="86" customWidth="1"/>
    <col min="238" max="238" width="6.57421875" style="86" customWidth="1"/>
    <col min="239" max="239" width="7.421875" style="86" customWidth="1"/>
    <col min="240" max="240" width="4.7109375" style="86" customWidth="1"/>
    <col min="241" max="241" width="7.140625" style="86" customWidth="1"/>
    <col min="242" max="242" width="6.57421875" style="86" customWidth="1"/>
    <col min="243" max="243" width="4.7109375" style="86" customWidth="1"/>
    <col min="244" max="244" width="8.00390625" style="86" customWidth="1"/>
    <col min="245" max="245" width="5.8515625" style="86" customWidth="1"/>
    <col min="246" max="246" width="4.7109375" style="86" customWidth="1"/>
    <col min="247" max="248" width="7.421875" style="86" customWidth="1"/>
    <col min="249" max="249" width="5.8515625" style="86" customWidth="1"/>
    <col min="250" max="250" width="8.00390625" style="86" customWidth="1"/>
    <col min="251" max="251" width="6.7109375" style="86" customWidth="1"/>
    <col min="252" max="252" width="9.140625" style="86" customWidth="1"/>
    <col min="253" max="253" width="4.57421875" style="86" customWidth="1"/>
    <col min="254" max="254" width="6.8515625" style="86" customWidth="1"/>
    <col min="255" max="16384" width="5.57421875" style="86" customWidth="1"/>
  </cols>
  <sheetData>
    <row r="1" spans="1:93" s="42" customFormat="1" ht="20.25" customHeight="1">
      <c r="A1" s="193" t="s">
        <v>0</v>
      </c>
      <c r="B1" s="204">
        <v>45292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131"/>
      <c r="AM1" s="131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</row>
    <row r="2" spans="1:39" s="41" customFormat="1" ht="44.25" customHeight="1">
      <c r="A2" s="193"/>
      <c r="B2" s="199" t="s">
        <v>124</v>
      </c>
      <c r="C2" s="199"/>
      <c r="D2" s="199"/>
      <c r="E2" s="199"/>
      <c r="F2" s="199"/>
      <c r="G2" s="199"/>
      <c r="H2" s="193" t="s">
        <v>44</v>
      </c>
      <c r="I2" s="193"/>
      <c r="J2" s="202" t="s">
        <v>80</v>
      </c>
      <c r="K2" s="202"/>
      <c r="L2" s="199" t="s">
        <v>125</v>
      </c>
      <c r="M2" s="199"/>
      <c r="N2" s="199"/>
      <c r="O2" s="199"/>
      <c r="P2" s="199"/>
      <c r="Q2" s="199"/>
      <c r="R2" s="199"/>
      <c r="S2" s="199"/>
      <c r="T2" s="199"/>
      <c r="U2" s="193" t="s">
        <v>44</v>
      </c>
      <c r="V2" s="193"/>
      <c r="W2" s="202" t="s">
        <v>82</v>
      </c>
      <c r="X2" s="202"/>
      <c r="Y2" s="199" t="s">
        <v>126</v>
      </c>
      <c r="Z2" s="199"/>
      <c r="AA2" s="199"/>
      <c r="AB2" s="199"/>
      <c r="AC2" s="199"/>
      <c r="AD2" s="199"/>
      <c r="AE2" s="199"/>
      <c r="AF2" s="214"/>
      <c r="AG2" s="199"/>
      <c r="AH2" s="210" t="s">
        <v>44</v>
      </c>
      <c r="AI2" s="210"/>
      <c r="AJ2" s="211" t="s">
        <v>84</v>
      </c>
      <c r="AK2" s="211"/>
      <c r="AL2" s="132"/>
      <c r="AM2" s="132"/>
    </row>
    <row r="3" spans="1:39" s="41" customFormat="1" ht="120.75" customHeight="1">
      <c r="A3" s="193"/>
      <c r="B3" s="193" t="s">
        <v>127</v>
      </c>
      <c r="C3" s="193"/>
      <c r="D3" s="193"/>
      <c r="E3" s="213" t="s">
        <v>128</v>
      </c>
      <c r="F3" s="213"/>
      <c r="G3" s="213"/>
      <c r="H3" s="193" t="s">
        <v>129</v>
      </c>
      <c r="I3" s="193" t="s">
        <v>130</v>
      </c>
      <c r="J3" s="202" t="s">
        <v>131</v>
      </c>
      <c r="K3" s="202" t="s">
        <v>132</v>
      </c>
      <c r="L3" s="193" t="s">
        <v>89</v>
      </c>
      <c r="M3" s="193"/>
      <c r="N3" s="193"/>
      <c r="O3" s="193" t="s">
        <v>133</v>
      </c>
      <c r="P3" s="193"/>
      <c r="Q3" s="193"/>
      <c r="R3" s="193" t="s">
        <v>91</v>
      </c>
      <c r="S3" s="193"/>
      <c r="T3" s="193"/>
      <c r="U3" s="193" t="s">
        <v>54</v>
      </c>
      <c r="V3" s="193" t="s">
        <v>55</v>
      </c>
      <c r="W3" s="202" t="s">
        <v>92</v>
      </c>
      <c r="X3" s="202" t="s">
        <v>134</v>
      </c>
      <c r="Y3" s="212" t="s">
        <v>94</v>
      </c>
      <c r="Z3" s="212"/>
      <c r="AA3" s="212"/>
      <c r="AB3" s="212" t="s">
        <v>135</v>
      </c>
      <c r="AC3" s="212"/>
      <c r="AD3" s="212"/>
      <c r="AE3" s="204" t="s">
        <v>136</v>
      </c>
      <c r="AF3" s="209"/>
      <c r="AG3" s="204"/>
      <c r="AH3" s="210" t="s">
        <v>54</v>
      </c>
      <c r="AI3" s="210" t="s">
        <v>55</v>
      </c>
      <c r="AJ3" s="211" t="s">
        <v>97</v>
      </c>
      <c r="AK3" s="211" t="s">
        <v>137</v>
      </c>
      <c r="AL3" s="132"/>
      <c r="AM3" s="132"/>
    </row>
    <row r="4" spans="1:39" s="41" customFormat="1" ht="15">
      <c r="A4" s="193"/>
      <c r="B4" s="200">
        <v>0.8</v>
      </c>
      <c r="C4" s="200"/>
      <c r="D4" s="200"/>
      <c r="E4" s="200">
        <v>0.2</v>
      </c>
      <c r="F4" s="200"/>
      <c r="G4" s="200"/>
      <c r="H4" s="193"/>
      <c r="I4" s="193"/>
      <c r="J4" s="202"/>
      <c r="K4" s="202"/>
      <c r="L4" s="200">
        <v>0.6</v>
      </c>
      <c r="M4" s="200"/>
      <c r="N4" s="200"/>
      <c r="O4" s="200">
        <v>0.2</v>
      </c>
      <c r="P4" s="200"/>
      <c r="Q4" s="200"/>
      <c r="R4" s="200">
        <v>0.2</v>
      </c>
      <c r="S4" s="200"/>
      <c r="T4" s="200"/>
      <c r="U4" s="193"/>
      <c r="V4" s="193"/>
      <c r="W4" s="202"/>
      <c r="X4" s="202"/>
      <c r="Y4" s="200">
        <v>0.7</v>
      </c>
      <c r="Z4" s="200"/>
      <c r="AA4" s="200"/>
      <c r="AB4" s="200"/>
      <c r="AC4" s="200"/>
      <c r="AD4" s="200"/>
      <c r="AE4" s="200">
        <v>0.3</v>
      </c>
      <c r="AF4" s="200"/>
      <c r="AG4" s="200"/>
      <c r="AH4" s="210"/>
      <c r="AI4" s="210"/>
      <c r="AJ4" s="211"/>
      <c r="AK4" s="211"/>
      <c r="AL4" s="132"/>
      <c r="AM4" s="132"/>
    </row>
    <row r="5" spans="1:39" s="41" customFormat="1" ht="61.5" customHeight="1" hidden="1">
      <c r="A5" s="193"/>
      <c r="B5" s="188" t="s">
        <v>138</v>
      </c>
      <c r="C5" s="188"/>
      <c r="D5" s="188"/>
      <c r="E5" s="188" t="s">
        <v>139</v>
      </c>
      <c r="F5" s="188"/>
      <c r="G5" s="188"/>
      <c r="H5" s="193"/>
      <c r="I5" s="193"/>
      <c r="J5" s="202"/>
      <c r="K5" s="202"/>
      <c r="L5" s="188" t="s">
        <v>140</v>
      </c>
      <c r="M5" s="188"/>
      <c r="N5" s="188"/>
      <c r="O5" s="188" t="s">
        <v>141</v>
      </c>
      <c r="P5" s="188"/>
      <c r="Q5" s="188"/>
      <c r="R5" s="188" t="s">
        <v>142</v>
      </c>
      <c r="S5" s="188"/>
      <c r="T5" s="188"/>
      <c r="U5" s="193"/>
      <c r="V5" s="193"/>
      <c r="W5" s="202"/>
      <c r="X5" s="202"/>
      <c r="Y5" s="207" t="s">
        <v>65</v>
      </c>
      <c r="Z5" s="207"/>
      <c r="AA5" s="207"/>
      <c r="AB5" s="207" t="s">
        <v>143</v>
      </c>
      <c r="AC5" s="207"/>
      <c r="AD5" s="207"/>
      <c r="AE5" s="207" t="s">
        <v>144</v>
      </c>
      <c r="AF5" s="208"/>
      <c r="AG5" s="207"/>
      <c r="AH5" s="210"/>
      <c r="AI5" s="210"/>
      <c r="AJ5" s="211"/>
      <c r="AK5" s="211"/>
      <c r="AL5" s="132"/>
      <c r="AM5" s="132"/>
    </row>
    <row r="6" spans="1:39" s="46" customFormat="1" ht="28.5" customHeight="1">
      <c r="A6" s="193"/>
      <c r="B6" s="44" t="s">
        <v>72</v>
      </c>
      <c r="C6" s="44" t="s">
        <v>73</v>
      </c>
      <c r="D6" s="44" t="s">
        <v>145</v>
      </c>
      <c r="E6" s="44" t="s">
        <v>146</v>
      </c>
      <c r="F6" s="44" t="s">
        <v>73</v>
      </c>
      <c r="G6" s="44" t="s">
        <v>145</v>
      </c>
      <c r="H6" s="193"/>
      <c r="I6" s="193"/>
      <c r="J6" s="202"/>
      <c r="K6" s="202"/>
      <c r="L6" s="44" t="s">
        <v>105</v>
      </c>
      <c r="M6" s="44" t="s">
        <v>73</v>
      </c>
      <c r="N6" s="44" t="s">
        <v>145</v>
      </c>
      <c r="O6" s="44" t="s">
        <v>147</v>
      </c>
      <c r="P6" s="44" t="s">
        <v>73</v>
      </c>
      <c r="Q6" s="44" t="s">
        <v>145</v>
      </c>
      <c r="R6" s="44" t="s">
        <v>146</v>
      </c>
      <c r="S6" s="44" t="s">
        <v>73</v>
      </c>
      <c r="T6" s="44" t="s">
        <v>145</v>
      </c>
      <c r="U6" s="193"/>
      <c r="V6" s="193"/>
      <c r="W6" s="202"/>
      <c r="X6" s="202"/>
      <c r="Y6" s="95" t="s">
        <v>148</v>
      </c>
      <c r="Z6" s="96" t="s">
        <v>73</v>
      </c>
      <c r="AA6" s="133" t="s">
        <v>145</v>
      </c>
      <c r="AB6" s="95" t="s">
        <v>147</v>
      </c>
      <c r="AC6" s="96" t="s">
        <v>73</v>
      </c>
      <c r="AD6" s="133" t="s">
        <v>145</v>
      </c>
      <c r="AE6" s="95" t="s">
        <v>146</v>
      </c>
      <c r="AF6" s="96" t="s">
        <v>73</v>
      </c>
      <c r="AG6" s="133" t="s">
        <v>145</v>
      </c>
      <c r="AH6" s="210"/>
      <c r="AI6" s="210"/>
      <c r="AJ6" s="211"/>
      <c r="AK6" s="211"/>
      <c r="AL6" s="134"/>
      <c r="AM6" s="134"/>
    </row>
    <row r="7" spans="1:39" s="61" customFormat="1" ht="45" customHeight="1">
      <c r="A7" s="47" t="s">
        <v>35</v>
      </c>
      <c r="B7" s="51">
        <v>211</v>
      </c>
      <c r="C7" s="52">
        <v>5</v>
      </c>
      <c r="D7" s="53">
        <f>C7*$B$4</f>
        <v>4</v>
      </c>
      <c r="E7" s="63"/>
      <c r="F7" s="47"/>
      <c r="G7" s="59"/>
      <c r="H7" s="59">
        <f>5*($B$4)</f>
        <v>4</v>
      </c>
      <c r="I7" s="59">
        <f>D7+G7</f>
        <v>4</v>
      </c>
      <c r="J7" s="60">
        <f>H7*0.3</f>
        <v>1.2</v>
      </c>
      <c r="K7" s="60">
        <f>I7*0.3</f>
        <v>1.2</v>
      </c>
      <c r="L7" s="63"/>
      <c r="M7" s="47"/>
      <c r="N7" s="59"/>
      <c r="O7" s="51">
        <v>1</v>
      </c>
      <c r="P7" s="52">
        <v>5</v>
      </c>
      <c r="Q7" s="53">
        <f>P7*$O$4</f>
        <v>1</v>
      </c>
      <c r="R7" s="63"/>
      <c r="S7" s="47"/>
      <c r="T7" s="59"/>
      <c r="U7" s="99">
        <f>5*($O$4)</f>
        <v>1</v>
      </c>
      <c r="V7" s="99">
        <f>N7+Q7+T7</f>
        <v>1</v>
      </c>
      <c r="W7" s="100">
        <f>U7*0.2</f>
        <v>0.2</v>
      </c>
      <c r="X7" s="100">
        <f>V7*0.2</f>
        <v>0.2</v>
      </c>
      <c r="Y7" s="135"/>
      <c r="Z7" s="58"/>
      <c r="AA7" s="59"/>
      <c r="AB7" s="63"/>
      <c r="AC7" s="58"/>
      <c r="AD7" s="59"/>
      <c r="AE7" s="83"/>
      <c r="AF7" s="49"/>
      <c r="AG7" s="50"/>
      <c r="AH7" s="59">
        <v>0</v>
      </c>
      <c r="AI7" s="59">
        <f>AA7+AD7+AG7</f>
        <v>0</v>
      </c>
      <c r="AJ7" s="60">
        <f>AH7*0.15</f>
        <v>0</v>
      </c>
      <c r="AK7" s="60">
        <f>AI7*0.15</f>
        <v>0</v>
      </c>
      <c r="AL7" s="136"/>
      <c r="AM7" s="136"/>
    </row>
    <row r="8" spans="1:50" s="65" customFormat="1" ht="45" customHeight="1">
      <c r="A8" s="47" t="s">
        <v>36</v>
      </c>
      <c r="B8" s="51">
        <v>171.4</v>
      </c>
      <c r="C8" s="52">
        <v>5</v>
      </c>
      <c r="D8" s="53">
        <f aca="true" t="shared" si="0" ref="D8:D14">C8*$B$4</f>
        <v>4</v>
      </c>
      <c r="E8" s="63"/>
      <c r="F8" s="47"/>
      <c r="G8" s="59"/>
      <c r="H8" s="59">
        <f aca="true" t="shared" si="1" ref="H8:H14">5*($B$4)</f>
        <v>4</v>
      </c>
      <c r="I8" s="59">
        <f aca="true" t="shared" si="2" ref="I8:I14">D8+G8</f>
        <v>4</v>
      </c>
      <c r="J8" s="60">
        <f aca="true" t="shared" si="3" ref="J8:K14">H8*0.3</f>
        <v>1.2</v>
      </c>
      <c r="K8" s="60">
        <f t="shared" si="3"/>
        <v>1.2</v>
      </c>
      <c r="L8" s="63"/>
      <c r="M8" s="47"/>
      <c r="N8" s="59"/>
      <c r="O8" s="51">
        <v>1</v>
      </c>
      <c r="P8" s="52">
        <v>5</v>
      </c>
      <c r="Q8" s="53">
        <f aca="true" t="shared" si="4" ref="Q8:Q13">P8*$O$4</f>
        <v>1</v>
      </c>
      <c r="R8" s="63"/>
      <c r="S8" s="47"/>
      <c r="T8" s="59"/>
      <c r="U8" s="99">
        <f aca="true" t="shared" si="5" ref="U8:U14">5*($O$4)</f>
        <v>1</v>
      </c>
      <c r="V8" s="99">
        <f aca="true" t="shared" si="6" ref="V8:V14">N8+Q8+T8</f>
        <v>1</v>
      </c>
      <c r="W8" s="100">
        <f aca="true" t="shared" si="7" ref="W8:X14">U8*0.2</f>
        <v>0.2</v>
      </c>
      <c r="X8" s="100">
        <f t="shared" si="7"/>
        <v>0.2</v>
      </c>
      <c r="Y8" s="135"/>
      <c r="Z8" s="58"/>
      <c r="AA8" s="59"/>
      <c r="AB8" s="63"/>
      <c r="AC8" s="58"/>
      <c r="AD8" s="59"/>
      <c r="AE8" s="83"/>
      <c r="AF8" s="49"/>
      <c r="AG8" s="50"/>
      <c r="AH8" s="59">
        <v>0</v>
      </c>
      <c r="AI8" s="59">
        <f aca="true" t="shared" si="8" ref="AI8:AI14">AA8+AD8+AG8</f>
        <v>0</v>
      </c>
      <c r="AJ8" s="60">
        <f aca="true" t="shared" si="9" ref="AJ8:AK14">AH8*0.15</f>
        <v>0</v>
      </c>
      <c r="AK8" s="60">
        <f t="shared" si="9"/>
        <v>0</v>
      </c>
      <c r="AL8" s="136"/>
      <c r="AM8" s="136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s="61" customFormat="1" ht="45" customHeight="1">
      <c r="A9" s="47" t="s">
        <v>37</v>
      </c>
      <c r="B9" s="51">
        <v>183.4</v>
      </c>
      <c r="C9" s="52">
        <v>5</v>
      </c>
      <c r="D9" s="53">
        <f t="shared" si="0"/>
        <v>4</v>
      </c>
      <c r="E9" s="63"/>
      <c r="F9" s="47"/>
      <c r="G9" s="59"/>
      <c r="H9" s="59">
        <f t="shared" si="1"/>
        <v>4</v>
      </c>
      <c r="I9" s="59">
        <f t="shared" si="2"/>
        <v>4</v>
      </c>
      <c r="J9" s="60">
        <f t="shared" si="3"/>
        <v>1.2</v>
      </c>
      <c r="K9" s="60">
        <f t="shared" si="3"/>
        <v>1.2</v>
      </c>
      <c r="L9" s="63"/>
      <c r="M9" s="47"/>
      <c r="N9" s="59"/>
      <c r="O9" s="51">
        <v>1</v>
      </c>
      <c r="P9" s="52">
        <v>5</v>
      </c>
      <c r="Q9" s="53">
        <f t="shared" si="4"/>
        <v>1</v>
      </c>
      <c r="R9" s="63"/>
      <c r="S9" s="47"/>
      <c r="T9" s="59"/>
      <c r="U9" s="99">
        <f t="shared" si="5"/>
        <v>1</v>
      </c>
      <c r="V9" s="99">
        <f t="shared" si="6"/>
        <v>1</v>
      </c>
      <c r="W9" s="100">
        <f t="shared" si="7"/>
        <v>0.2</v>
      </c>
      <c r="X9" s="100">
        <f t="shared" si="7"/>
        <v>0.2</v>
      </c>
      <c r="Y9" s="135"/>
      <c r="Z9" s="58"/>
      <c r="AA9" s="59"/>
      <c r="AB9" s="63"/>
      <c r="AC9" s="58"/>
      <c r="AD9" s="59"/>
      <c r="AE9" s="83"/>
      <c r="AF9" s="49"/>
      <c r="AG9" s="50"/>
      <c r="AH9" s="59">
        <v>0</v>
      </c>
      <c r="AI9" s="59">
        <f t="shared" si="8"/>
        <v>0</v>
      </c>
      <c r="AJ9" s="60">
        <f t="shared" si="9"/>
        <v>0</v>
      </c>
      <c r="AK9" s="60">
        <f t="shared" si="9"/>
        <v>0</v>
      </c>
      <c r="AL9" s="136"/>
      <c r="AM9" s="136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s="67" customFormat="1" ht="45" customHeight="1">
      <c r="A10" s="47" t="s">
        <v>38</v>
      </c>
      <c r="B10" s="51">
        <v>155.4</v>
      </c>
      <c r="C10" s="52">
        <v>5</v>
      </c>
      <c r="D10" s="53">
        <f t="shared" si="0"/>
        <v>4</v>
      </c>
      <c r="E10" s="63"/>
      <c r="F10" s="47"/>
      <c r="G10" s="59"/>
      <c r="H10" s="59">
        <f t="shared" si="1"/>
        <v>4</v>
      </c>
      <c r="I10" s="59">
        <f t="shared" si="2"/>
        <v>4</v>
      </c>
      <c r="J10" s="60">
        <f t="shared" si="3"/>
        <v>1.2</v>
      </c>
      <c r="K10" s="60">
        <f t="shared" si="3"/>
        <v>1.2</v>
      </c>
      <c r="L10" s="63"/>
      <c r="M10" s="47"/>
      <c r="N10" s="59"/>
      <c r="O10" s="51">
        <v>1</v>
      </c>
      <c r="P10" s="52">
        <v>5</v>
      </c>
      <c r="Q10" s="53">
        <f t="shared" si="4"/>
        <v>1</v>
      </c>
      <c r="R10" s="59"/>
      <c r="S10" s="59"/>
      <c r="T10" s="59"/>
      <c r="U10" s="99">
        <f t="shared" si="5"/>
        <v>1</v>
      </c>
      <c r="V10" s="99">
        <f t="shared" si="6"/>
        <v>1</v>
      </c>
      <c r="W10" s="100">
        <f t="shared" si="7"/>
        <v>0.2</v>
      </c>
      <c r="X10" s="100">
        <f t="shared" si="7"/>
        <v>0.2</v>
      </c>
      <c r="Y10" s="135" t="s">
        <v>149</v>
      </c>
      <c r="Z10" s="58"/>
      <c r="AA10" s="59"/>
      <c r="AB10" s="63"/>
      <c r="AC10" s="58"/>
      <c r="AD10" s="59"/>
      <c r="AE10" s="83"/>
      <c r="AF10" s="49"/>
      <c r="AG10" s="50"/>
      <c r="AH10" s="59">
        <v>0</v>
      </c>
      <c r="AI10" s="59">
        <f t="shared" si="8"/>
        <v>0</v>
      </c>
      <c r="AJ10" s="60">
        <f t="shared" si="9"/>
        <v>0</v>
      </c>
      <c r="AK10" s="60">
        <f t="shared" si="9"/>
        <v>0</v>
      </c>
      <c r="AL10" s="136"/>
      <c r="AM10" s="136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s="67" customFormat="1" ht="45" customHeight="1">
      <c r="A11" s="47" t="s">
        <v>39</v>
      </c>
      <c r="B11" s="51">
        <v>865.7</v>
      </c>
      <c r="C11" s="52">
        <v>5</v>
      </c>
      <c r="D11" s="53">
        <f t="shared" si="0"/>
        <v>4</v>
      </c>
      <c r="E11" s="63"/>
      <c r="F11" s="47"/>
      <c r="G11" s="59"/>
      <c r="H11" s="59">
        <f t="shared" si="1"/>
        <v>4</v>
      </c>
      <c r="I11" s="59">
        <f t="shared" si="2"/>
        <v>4</v>
      </c>
      <c r="J11" s="60">
        <f t="shared" si="3"/>
        <v>1.2</v>
      </c>
      <c r="K11" s="60">
        <f t="shared" si="3"/>
        <v>1.2</v>
      </c>
      <c r="L11" s="63"/>
      <c r="M11" s="47"/>
      <c r="N11" s="59"/>
      <c r="O11" s="51">
        <v>1</v>
      </c>
      <c r="P11" s="52">
        <v>5</v>
      </c>
      <c r="Q11" s="53">
        <f t="shared" si="4"/>
        <v>1</v>
      </c>
      <c r="R11" s="59"/>
      <c r="S11" s="59"/>
      <c r="T11" s="59"/>
      <c r="U11" s="99">
        <f t="shared" si="5"/>
        <v>1</v>
      </c>
      <c r="V11" s="99">
        <f t="shared" si="6"/>
        <v>1</v>
      </c>
      <c r="W11" s="100">
        <f t="shared" si="7"/>
        <v>0.2</v>
      </c>
      <c r="X11" s="100">
        <f t="shared" si="7"/>
        <v>0.2</v>
      </c>
      <c r="Y11" s="135"/>
      <c r="Z11" s="58"/>
      <c r="AA11" s="59"/>
      <c r="AB11" s="63"/>
      <c r="AC11" s="58"/>
      <c r="AD11" s="59"/>
      <c r="AE11" s="83"/>
      <c r="AF11" s="49"/>
      <c r="AG11" s="50"/>
      <c r="AH11" s="59">
        <v>0</v>
      </c>
      <c r="AI11" s="59">
        <f t="shared" si="8"/>
        <v>0</v>
      </c>
      <c r="AJ11" s="60">
        <f t="shared" si="9"/>
        <v>0</v>
      </c>
      <c r="AK11" s="60">
        <f t="shared" si="9"/>
        <v>0</v>
      </c>
      <c r="AL11" s="136"/>
      <c r="AM11" s="136"/>
      <c r="AN11" s="64" t="s">
        <v>149</v>
      </c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s="67" customFormat="1" ht="45" customHeight="1">
      <c r="A12" s="47" t="s">
        <v>40</v>
      </c>
      <c r="B12" s="51">
        <v>472.7</v>
      </c>
      <c r="C12" s="52">
        <v>5</v>
      </c>
      <c r="D12" s="53">
        <f t="shared" si="0"/>
        <v>4</v>
      </c>
      <c r="E12" s="63"/>
      <c r="F12" s="47"/>
      <c r="G12" s="59"/>
      <c r="H12" s="59">
        <f t="shared" si="1"/>
        <v>4</v>
      </c>
      <c r="I12" s="59">
        <f t="shared" si="2"/>
        <v>4</v>
      </c>
      <c r="J12" s="60">
        <f t="shared" si="3"/>
        <v>1.2</v>
      </c>
      <c r="K12" s="60">
        <f t="shared" si="3"/>
        <v>1.2</v>
      </c>
      <c r="L12" s="107"/>
      <c r="M12" s="49"/>
      <c r="N12" s="50"/>
      <c r="O12" s="51">
        <v>1</v>
      </c>
      <c r="P12" s="52">
        <v>5</v>
      </c>
      <c r="Q12" s="53">
        <f t="shared" si="4"/>
        <v>1</v>
      </c>
      <c r="R12" s="59"/>
      <c r="S12" s="59"/>
      <c r="T12" s="59"/>
      <c r="U12" s="99">
        <f t="shared" si="5"/>
        <v>1</v>
      </c>
      <c r="V12" s="99">
        <f t="shared" si="6"/>
        <v>1</v>
      </c>
      <c r="W12" s="100">
        <f>U12*0.2</f>
        <v>0.2</v>
      </c>
      <c r="X12" s="100">
        <f t="shared" si="7"/>
        <v>0.2</v>
      </c>
      <c r="Y12" s="135"/>
      <c r="Z12" s="58"/>
      <c r="AA12" s="59"/>
      <c r="AB12" s="63"/>
      <c r="AC12" s="58"/>
      <c r="AD12" s="59"/>
      <c r="AE12" s="83"/>
      <c r="AF12" s="49"/>
      <c r="AG12" s="50"/>
      <c r="AH12" s="59">
        <v>0</v>
      </c>
      <c r="AI12" s="59">
        <f t="shared" si="8"/>
        <v>0</v>
      </c>
      <c r="AJ12" s="60">
        <f t="shared" si="9"/>
        <v>0</v>
      </c>
      <c r="AK12" s="60">
        <f t="shared" si="9"/>
        <v>0</v>
      </c>
      <c r="AL12" s="136"/>
      <c r="AM12" s="136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s="67" customFormat="1" ht="45" customHeight="1">
      <c r="A13" s="47" t="s">
        <v>41</v>
      </c>
      <c r="B13" s="51">
        <v>534.7</v>
      </c>
      <c r="C13" s="52">
        <v>5</v>
      </c>
      <c r="D13" s="53">
        <f t="shared" si="0"/>
        <v>4</v>
      </c>
      <c r="E13" s="63"/>
      <c r="F13" s="47"/>
      <c r="G13" s="59"/>
      <c r="H13" s="59">
        <f t="shared" si="1"/>
        <v>4</v>
      </c>
      <c r="I13" s="59">
        <f t="shared" si="2"/>
        <v>4</v>
      </c>
      <c r="J13" s="60">
        <f t="shared" si="3"/>
        <v>1.2</v>
      </c>
      <c r="K13" s="60">
        <f t="shared" si="3"/>
        <v>1.2</v>
      </c>
      <c r="L13" s="66"/>
      <c r="M13" s="47"/>
      <c r="N13" s="59"/>
      <c r="O13" s="51">
        <v>1</v>
      </c>
      <c r="P13" s="52">
        <v>5</v>
      </c>
      <c r="Q13" s="53">
        <f t="shared" si="4"/>
        <v>1</v>
      </c>
      <c r="R13" s="59"/>
      <c r="S13" s="59"/>
      <c r="T13" s="59"/>
      <c r="U13" s="99">
        <f t="shared" si="5"/>
        <v>1</v>
      </c>
      <c r="V13" s="99">
        <f t="shared" si="6"/>
        <v>1</v>
      </c>
      <c r="W13" s="100">
        <f t="shared" si="7"/>
        <v>0.2</v>
      </c>
      <c r="X13" s="100">
        <f t="shared" si="7"/>
        <v>0.2</v>
      </c>
      <c r="Y13" s="135"/>
      <c r="Z13" s="58"/>
      <c r="AA13" s="59"/>
      <c r="AB13" s="63"/>
      <c r="AC13" s="58"/>
      <c r="AD13" s="59"/>
      <c r="AE13" s="83"/>
      <c r="AF13" s="49"/>
      <c r="AG13" s="50"/>
      <c r="AH13" s="59">
        <v>0</v>
      </c>
      <c r="AI13" s="59">
        <f t="shared" si="8"/>
        <v>0</v>
      </c>
      <c r="AJ13" s="60">
        <f t="shared" si="9"/>
        <v>0</v>
      </c>
      <c r="AK13" s="60">
        <f t="shared" si="9"/>
        <v>0</v>
      </c>
      <c r="AL13" s="136"/>
      <c r="AM13" s="136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s="77" customFormat="1" ht="45" customHeight="1">
      <c r="A14" s="47" t="s">
        <v>42</v>
      </c>
      <c r="B14" s="51">
        <v>621.2</v>
      </c>
      <c r="C14" s="52">
        <v>5</v>
      </c>
      <c r="D14" s="53">
        <f t="shared" si="0"/>
        <v>4</v>
      </c>
      <c r="E14" s="63"/>
      <c r="F14" s="47"/>
      <c r="G14" s="59"/>
      <c r="H14" s="59">
        <f t="shared" si="1"/>
        <v>4</v>
      </c>
      <c r="I14" s="59">
        <f t="shared" si="2"/>
        <v>4</v>
      </c>
      <c r="J14" s="60">
        <f t="shared" si="3"/>
        <v>1.2</v>
      </c>
      <c r="K14" s="60">
        <f t="shared" si="3"/>
        <v>1.2</v>
      </c>
      <c r="L14" s="107"/>
      <c r="M14" s="49"/>
      <c r="N14" s="50"/>
      <c r="O14" s="51">
        <v>1</v>
      </c>
      <c r="P14" s="52">
        <v>5</v>
      </c>
      <c r="Q14" s="53">
        <f>P14*$O$4</f>
        <v>1</v>
      </c>
      <c r="R14" s="59"/>
      <c r="S14" s="59"/>
      <c r="T14" s="59"/>
      <c r="U14" s="99">
        <f t="shared" si="5"/>
        <v>1</v>
      </c>
      <c r="V14" s="99">
        <f t="shared" si="6"/>
        <v>1</v>
      </c>
      <c r="W14" s="100">
        <f t="shared" si="7"/>
        <v>0.2</v>
      </c>
      <c r="X14" s="100">
        <f>V14*0.2</f>
        <v>0.2</v>
      </c>
      <c r="Y14" s="135"/>
      <c r="Z14" s="58"/>
      <c r="AA14" s="59"/>
      <c r="AB14" s="63"/>
      <c r="AC14" s="58"/>
      <c r="AD14" s="59"/>
      <c r="AE14" s="83"/>
      <c r="AF14" s="49"/>
      <c r="AG14" s="50"/>
      <c r="AH14" s="59">
        <v>0</v>
      </c>
      <c r="AI14" s="59">
        <f t="shared" si="8"/>
        <v>0</v>
      </c>
      <c r="AJ14" s="60">
        <f t="shared" si="9"/>
        <v>0</v>
      </c>
      <c r="AK14" s="60">
        <f t="shared" si="9"/>
        <v>0</v>
      </c>
      <c r="AL14" s="136"/>
      <c r="AM14" s="13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</row>
    <row r="15" ht="15">
      <c r="U15" s="64"/>
    </row>
  </sheetData>
  <sheetProtection/>
  <mergeCells count="47">
    <mergeCell ref="A1:A6"/>
    <mergeCell ref="B1:AK1"/>
    <mergeCell ref="B2:G2"/>
    <mergeCell ref="H2:I2"/>
    <mergeCell ref="J2:K2"/>
    <mergeCell ref="L2:T2"/>
    <mergeCell ref="U2:V2"/>
    <mergeCell ref="W2:X2"/>
    <mergeCell ref="Y2:AG2"/>
    <mergeCell ref="AH2:AI2"/>
    <mergeCell ref="AJ2:AK2"/>
    <mergeCell ref="B3:D3"/>
    <mergeCell ref="E3:G3"/>
    <mergeCell ref="H3:H6"/>
    <mergeCell ref="I3:I6"/>
    <mergeCell ref="J3:J6"/>
    <mergeCell ref="K3:K6"/>
    <mergeCell ref="L3:N3"/>
    <mergeCell ref="O3:Q3"/>
    <mergeCell ref="R3:T3"/>
    <mergeCell ref="W3:W6"/>
    <mergeCell ref="X3:X6"/>
    <mergeCell ref="Y3:AA3"/>
    <mergeCell ref="AB3:AD3"/>
    <mergeCell ref="Y4:AA4"/>
    <mergeCell ref="AB4:AD4"/>
    <mergeCell ref="AE3:AG3"/>
    <mergeCell ref="AH3:AH6"/>
    <mergeCell ref="AI3:AI6"/>
    <mergeCell ref="AJ3:AJ6"/>
    <mergeCell ref="AK3:AK6"/>
    <mergeCell ref="AE4:AG4"/>
    <mergeCell ref="B5:D5"/>
    <mergeCell ref="E5:G5"/>
    <mergeCell ref="L5:N5"/>
    <mergeCell ref="O5:Q5"/>
    <mergeCell ref="R5:T5"/>
    <mergeCell ref="Y5:AA5"/>
    <mergeCell ref="AB5:AD5"/>
    <mergeCell ref="AE5:AG5"/>
    <mergeCell ref="B4:D4"/>
    <mergeCell ref="E4:G4"/>
    <mergeCell ref="L4:N4"/>
    <mergeCell ref="O4:Q4"/>
    <mergeCell ref="R4:T4"/>
    <mergeCell ref="U3:U6"/>
    <mergeCell ref="V3:V6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2024-03-06T02:30:40Z</dcterms:modified>
  <cp:category/>
  <cp:version/>
  <cp:contentType/>
  <cp:contentStatus/>
</cp:coreProperties>
</file>